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lphonse\Desktop\"/>
    </mc:Choice>
  </mc:AlternateContent>
  <xr:revisionPtr revIDLastSave="0" documentId="13_ncr:1_{B3A5099B-5902-436A-B604-DAB36BE5766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Corridor Information" sheetId="2" r:id="rId1"/>
    <sheet name="2024 BRT Standard Scorecar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3" l="1"/>
  <c r="F94" i="3"/>
  <c r="G94" i="3" s="1"/>
  <c r="H275" i="3"/>
  <c r="H271" i="3"/>
  <c r="H266" i="3"/>
  <c r="H263" i="3"/>
  <c r="H260" i="3"/>
  <c r="H256" i="3"/>
  <c r="H240" i="3"/>
  <c r="H237" i="3"/>
  <c r="H225" i="3"/>
  <c r="H216" i="3"/>
  <c r="H204" i="3"/>
  <c r="H191" i="3"/>
  <c r="H184" i="3"/>
  <c r="H181" i="3"/>
  <c r="H177" i="3"/>
  <c r="H174" i="3"/>
  <c r="G173" i="3"/>
  <c r="G172" i="3"/>
  <c r="G171" i="3"/>
  <c r="G170" i="3"/>
  <c r="G169" i="3"/>
  <c r="H168" i="3"/>
  <c r="H164" i="3"/>
  <c r="H159" i="3"/>
  <c r="H154" i="3"/>
  <c r="H148" i="3"/>
  <c r="H144" i="3"/>
  <c r="H140" i="3"/>
  <c r="H134" i="3"/>
  <c r="F133" i="3"/>
  <c r="G133" i="3" s="1"/>
  <c r="F132" i="3"/>
  <c r="G132" i="3" s="1"/>
  <c r="G131" i="3"/>
  <c r="F131" i="3"/>
  <c r="F130" i="3"/>
  <c r="G130" i="3" s="1"/>
  <c r="G129" i="3"/>
  <c r="F127" i="3"/>
  <c r="G127" i="3" s="1"/>
  <c r="F126" i="3"/>
  <c r="G126" i="3" s="1"/>
  <c r="H125" i="3" s="1"/>
  <c r="F124" i="3"/>
  <c r="G124" i="3" s="1"/>
  <c r="F123" i="3"/>
  <c r="G123" i="3" s="1"/>
  <c r="F122" i="3"/>
  <c r="G122" i="3" s="1"/>
  <c r="G121" i="3"/>
  <c r="H118" i="3"/>
  <c r="H114" i="3"/>
  <c r="H110" i="3"/>
  <c r="H101" i="3"/>
  <c r="F100" i="3"/>
  <c r="G100" i="3" s="1"/>
  <c r="F99" i="3"/>
  <c r="G99" i="3" s="1"/>
  <c r="F98" i="3"/>
  <c r="G98" i="3" s="1"/>
  <c r="G97" i="3"/>
  <c r="G95" i="3"/>
  <c r="G93" i="3"/>
  <c r="H83" i="3"/>
  <c r="H79" i="3"/>
  <c r="H74" i="3"/>
  <c r="H69" i="3"/>
  <c r="H64" i="3"/>
  <c r="H53" i="3"/>
  <c r="G46" i="3"/>
  <c r="H44" i="3" s="1"/>
  <c r="F41" i="3"/>
  <c r="G41" i="3" s="1"/>
  <c r="G32" i="3"/>
  <c r="G29" i="3"/>
  <c r="H28" i="3" s="1"/>
  <c r="G27" i="3"/>
  <c r="G26" i="3"/>
  <c r="G25" i="3"/>
  <c r="G24" i="3"/>
  <c r="G23" i="3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0" i="3"/>
  <c r="G10" i="3" s="1"/>
  <c r="F9" i="3"/>
  <c r="G9" i="3" s="1"/>
  <c r="F8" i="3"/>
  <c r="G8" i="3" s="1"/>
  <c r="F7" i="3"/>
  <c r="G7" i="3" s="1"/>
  <c r="G6" i="3"/>
  <c r="H277" i="3" l="1"/>
  <c r="E283" i="3" s="1"/>
  <c r="D283" i="3" s="1"/>
  <c r="H158" i="3"/>
  <c r="H143" i="3"/>
  <c r="H89" i="3"/>
  <c r="H52" i="3"/>
  <c r="H22" i="3"/>
  <c r="H5" i="3"/>
  <c r="H96" i="3"/>
  <c r="H120" i="3"/>
  <c r="H128" i="3"/>
  <c r="H11" i="3"/>
  <c r="H4" i="3" l="1"/>
  <c r="E281" i="3" s="1"/>
  <c r="H88" i="3"/>
  <c r="H189" i="3" l="1"/>
  <c r="E282" i="3" s="1"/>
  <c r="D282" i="3" s="1"/>
  <c r="D281" i="3"/>
  <c r="E284" i="3" l="1"/>
  <c r="D284" i="3" s="1"/>
</calcChain>
</file>

<file path=xl/sharedStrings.xml><?xml version="1.0" encoding="utf-8"?>
<sst xmlns="http://schemas.openxmlformats.org/spreadsheetml/2006/main" count="443" uniqueCount="347">
  <si>
    <t>Country</t>
  </si>
  <si>
    <t>City</t>
  </si>
  <si>
    <t>System</t>
  </si>
  <si>
    <t>Corridor</t>
  </si>
  <si>
    <t>Corridor Description</t>
  </si>
  <si>
    <t>Corridor Length (km)</t>
  </si>
  <si>
    <t>Year Scored</t>
  </si>
  <si>
    <t>Score</t>
  </si>
  <si>
    <t>Classification</t>
  </si>
  <si>
    <t>BRT Basics</t>
  </si>
  <si>
    <t>Dedicated right-of-way</t>
  </si>
  <si>
    <t>Busway alignment</t>
  </si>
  <si>
    <t>Off-board fare collection</t>
  </si>
  <si>
    <t>Intersection treatments</t>
  </si>
  <si>
    <t>Platform-level boarding</t>
  </si>
  <si>
    <t>Service Planning</t>
  </si>
  <si>
    <t>Multiple routes</t>
  </si>
  <si>
    <t>Control center</t>
  </si>
  <si>
    <t>Hours of operation</t>
  </si>
  <si>
    <t>Multi-corridor network</t>
  </si>
  <si>
    <t>Business model</t>
  </si>
  <si>
    <t>Stations and Buses</t>
  </si>
  <si>
    <t>Passing lanes at stations</t>
  </si>
  <si>
    <t>Minimizing bus emissions</t>
  </si>
  <si>
    <t>Stations set back from intersections</t>
  </si>
  <si>
    <t>Center stations</t>
  </si>
  <si>
    <t>Pavement quality</t>
  </si>
  <si>
    <t>Distance between stations</t>
  </si>
  <si>
    <t>Customer-friendly stations</t>
  </si>
  <si>
    <t>Greening measures and resiliency</t>
  </si>
  <si>
    <t>Number of doors on bus</t>
  </si>
  <si>
    <t>Independent docking</t>
  </si>
  <si>
    <t>Sliding doors in BRT stations</t>
  </si>
  <si>
    <t>Communications</t>
  </si>
  <si>
    <t>Branding</t>
  </si>
  <si>
    <t>Passenger information</t>
  </si>
  <si>
    <t>Passenger communication and data collection</t>
  </si>
  <si>
    <t>Access and Integration</t>
  </si>
  <si>
    <t>Universal access</t>
  </si>
  <si>
    <t>Integration with other public transport</t>
  </si>
  <si>
    <t>Pedestrian access and safety</t>
  </si>
  <si>
    <t>Secure bicycle parking</t>
  </si>
  <si>
    <t>Bicycle lanes</t>
  </si>
  <si>
    <t>Bikeshare integration</t>
  </si>
  <si>
    <t>Personal security and gender-based violence</t>
  </si>
  <si>
    <t>Poorly maintained infrastructure</t>
  </si>
  <si>
    <t>Overcrowding</t>
  </si>
  <si>
    <t>Low commercial speeds</t>
  </si>
  <si>
    <t>Lack of enforcement of right-of-way</t>
  </si>
  <si>
    <t>Significant gap between bus and platform</t>
  </si>
  <si>
    <t>Long signal cycles</t>
  </si>
  <si>
    <t>Bus bunching/reliability</t>
  </si>
  <si>
    <t>Buses running parallel to BRT corridor</t>
  </si>
  <si>
    <t>Low peak frequency</t>
  </si>
  <si>
    <t>Low off-peak frequency</t>
  </si>
  <si>
    <t>Low peak passengers</t>
  </si>
  <si>
    <t>Permitting unsafe bicycle use</t>
  </si>
  <si>
    <t>Please make a copy of this spreadsheet and change the name of the "City" and "Corridor" to reflect the one being scored.</t>
  </si>
  <si>
    <t>Instructions: Start on this tab to enter background information and then proceed to the second tab to enter the data to calculate the score. Only input in the yellow cells.</t>
  </si>
  <si>
    <t>Corridor Information</t>
  </si>
  <si>
    <t>i.e. South Africa</t>
  </si>
  <si>
    <t>i.e. Johannesburg</t>
  </si>
  <si>
    <t>i.e. Rea Vaya</t>
  </si>
  <si>
    <t>i.e. Phase 1</t>
  </si>
  <si>
    <t>i.e. center running, direct services, from Soweto to city center via Soweto Highway</t>
  </si>
  <si>
    <t>i.e. 2024</t>
  </si>
  <si>
    <t>Scoring Information</t>
  </si>
  <si>
    <t>Submitted By:</t>
  </si>
  <si>
    <t>Contact Info (Email):</t>
  </si>
  <si>
    <t>Submission Date:</t>
  </si>
  <si>
    <t>BRT Standard Coordinator Review By:</t>
  </si>
  <si>
    <t>BRT Standard Coordinator Review Date:</t>
  </si>
  <si>
    <t>Technical Committee Verified By:</t>
  </si>
  <si>
    <t>Technical Committee Verified Date:</t>
  </si>
  <si>
    <t>SCORECARD</t>
  </si>
  <si>
    <t>Instructions: Input only in yellow highlighted cells; use +/- signs on left to group and ungroup the rows for each metric</t>
  </si>
  <si>
    <t>Points</t>
  </si>
  <si>
    <t>Description</t>
  </si>
  <si>
    <t>Instructions</t>
  </si>
  <si>
    <t>Measurement</t>
  </si>
  <si>
    <t># of kms</t>
  </si>
  <si>
    <t>Total length of corridor</t>
  </si>
  <si>
    <t>% of Corridor</t>
  </si>
  <si>
    <t>physically separated, dedicated lanes</t>
  </si>
  <si>
    <t>Enter number of kilometers per type of right-of-way in column F and total kilometers in column G</t>
  </si>
  <si>
    <t xml:space="preserve">Notes: </t>
  </si>
  <si>
    <t>dedicated lanes enforced with technological surveillance measures</t>
  </si>
  <si>
    <t>color-differentiated, dedicated lanes with no physical separation</t>
  </si>
  <si>
    <t>dedicated lanes separated by a painted line</t>
  </si>
  <si>
    <t>no dedicated lanes</t>
  </si>
  <si>
    <t>two-way median-aligned busway in the central verge of a two-way road</t>
  </si>
  <si>
    <t>Notes:</t>
  </si>
  <si>
    <t>bus-only corridor with a fully exclusive right-of-way and no parallel mixed traffic, such as a transit mall or a converted rail corridor</t>
  </si>
  <si>
    <t>busway that runs adjacent to an edge condition like a waterfront or park where there are few intersections to cause conflicts</t>
  </si>
  <si>
    <t>busway that runs two-way on the side of a one-way street</t>
  </si>
  <si>
    <t>busway that is split into two one-way pairs on separate streets, with each bus lane centrally aligned in the roadway</t>
  </si>
  <si>
    <t>busway aligned to the outer curb of the central roadway on a street with a central roadway and parallel service road</t>
  </si>
  <si>
    <t>busway aligned to the inner curb of the service road on a street with a central roadway and parallel service road; busway must be physically separated from other traffic on the service road to receive points</t>
  </si>
  <si>
    <t>busway that is split into two one-way pairs on separate streets, with each bus lane aligned to the curb</t>
  </si>
  <si>
    <t>virtual busway that operates bidirectionally in a single median lane</t>
  </si>
  <si>
    <t>curb-aligned busway on a two-way road</t>
  </si>
  <si>
    <t># of routes or stations</t>
  </si>
  <si>
    <t>Total routes or stations</t>
  </si>
  <si>
    <t>fare-free services</t>
  </si>
  <si>
    <t>Enter # of routes with this fare collection method in column F and total number of routes in column G</t>
  </si>
  <si>
    <t>turnstile-controlled</t>
  </si>
  <si>
    <t>Enter # of using turnstiles in column F and total number of stations in column G</t>
  </si>
  <si>
    <t>proof-of-payment</t>
  </si>
  <si>
    <t>onboard fare validation—all doors</t>
  </si>
  <si>
    <t>Other fare payment methods</t>
  </si>
  <si>
    <t># of Intersections</t>
  </si>
  <si>
    <t>Total # of Intersections</t>
  </si>
  <si>
    <t>No Intersections</t>
  </si>
  <si>
    <t>no intersections with cross streets 100% of the corridor</t>
  </si>
  <si>
    <t>If no intersections, then 100%; otherwise 0%</t>
  </si>
  <si>
    <t>With Intersections</t>
  </si>
  <si>
    <t>&gt; 80% of turns prohibited across the busway</t>
  </si>
  <si>
    <t>Enter in the # of intersections with turns prohibited across the busway in Column F and the total number of intersections in Column G; use the percentage to identify the points to enter into Column H</t>
  </si>
  <si>
    <t>70-80% of turns prohibited across busway</t>
  </si>
  <si>
    <t>60-70% of turns prohibited across busway</t>
  </si>
  <si>
    <t>50-60% of turns prohibited across busway</t>
  </si>
  <si>
    <t>40-50% of turns prohibited across busway</t>
  </si>
  <si>
    <t>30-40% of turns prohibited across busway</t>
  </si>
  <si>
    <t>20-30% of turns prohibited across busway&gt;</t>
  </si>
  <si>
    <t>&lt; 20% of turns prohibited across busway</t>
  </si>
  <si>
    <t>With Signal Priority</t>
  </si>
  <si>
    <t>&gt; 70% of intersections have signal priority</t>
  </si>
  <si>
    <t>Enter in the # of intersections with signal priority in Column F and the total number of intersections in Column G;  use the percentage to identify the points to enter into Column H</t>
  </si>
  <si>
    <t>30-70% of intersections have signal priority</t>
  </si>
  <si>
    <t>&lt; 30% of intersections have signal priority</t>
  </si>
  <si>
    <t># of buses or stations</t>
  </si>
  <si>
    <t>Total buses or stations</t>
  </si>
  <si>
    <t>Vertical Gap</t>
  </si>
  <si>
    <t>% of buses and stations where vertical gap between platform and vehicle is less than 2cm (0.75 in) AND no stairs entering inside the bus</t>
  </si>
  <si>
    <t>Enter in the number of buses/stations with no internal stairs and no vertical gap in Column F and total in Column G OR enter in the percentage in Column H</t>
  </si>
  <si>
    <t>Horizontal Gap</t>
  </si>
  <si>
    <t xml:space="preserve">% of buses or stations where horizontal gap is always zero through use of boarding bridge or other such device
</t>
  </si>
  <si>
    <t>Enter in the number of buses/stations with no horizontal gap in Column F and total in Column G OR enter in the percentage in Column H</t>
  </si>
  <si>
    <t>% of buses or stations where horizontal gap is always 10 cm or less through the use of fixed position device (e.g. electronic guidance system, physical guidance system, alignment channels, etc.)</t>
  </si>
  <si>
    <t>Enter in the number of buses/stations  in Column F and total in Column G OR enter in the percentage in Column H</t>
  </si>
  <si>
    <t>% of stations where horizontal gap is typically 15 cm or less through the use of “soft” measures, such as vehicle alignment tape and road markings</t>
  </si>
  <si>
    <t>Enter in the number of buses/stations in Column F and total in Column G OR enter in the percentage in Column H</t>
  </si>
  <si>
    <t>Other boarding configuration</t>
  </si>
  <si>
    <t>Corridors with low frequency (&lt; 10 buses/hour)</t>
  </si>
  <si>
    <t>Enter the score that applies</t>
  </si>
  <si>
    <t>No requirement - automatically get full points</t>
  </si>
  <si>
    <t>Corridors with medium frequency (10-20 buses an hour)</t>
  </si>
  <si>
    <t>Two or more routes exist on the corridor, servicing at least two stations</t>
  </si>
  <si>
    <t>One route on the corridor</t>
  </si>
  <si>
    <t>Corridors with high frequency (&gt; 20 buses/hour)</t>
  </si>
  <si>
    <t>Two or more routes, servicing at least two stations with both local services and multiple types of limited-stop and/or express services</t>
  </si>
  <si>
    <t>Two or more routes, servicing at least two stations, with at least one local and one limited-stop or express sevice option</t>
  </si>
  <si>
    <t>Two or more routes, servicing at least two stations, but has no limited-stop or express services</t>
  </si>
  <si>
    <t>Only one route on the corridor</t>
  </si>
  <si>
    <t>full-service control center with all four services</t>
  </si>
  <si>
    <t>Enter score that applies, but subtract 1 point if there are multiple control centers on a corridor and subtract 1 point if control center not supervised by public agency (minimum score = 0)</t>
  </si>
  <si>
    <t xml:space="preserve">control center with three of the four services </t>
  </si>
  <si>
    <t xml:space="preserve">control center with two of the four services </t>
  </si>
  <si>
    <t>control center with one or fewer of the four services or center with limited functionality</t>
  </si>
  <si>
    <t>Demand profile</t>
  </si>
  <si>
    <t>corridor includes highest-demand segment, which has a Tier 1 Trunk Corridor configuration</t>
  </si>
  <si>
    <t>corridor includes highest-demand segment, which has a Tier 2 Trunk Corridor configuration</t>
  </si>
  <si>
    <t>corridor includes highest-demand segment, which has a Tier 3 Trunk Corridor configuration</t>
  </si>
  <si>
    <t>corridor does not include highest-demand segment</t>
  </si>
  <si>
    <t>&gt; 20 hours/day on both weekdays and weekends</t>
  </si>
  <si>
    <t>18-19 hours/day on both weekdays and weekends</t>
  </si>
  <si>
    <t>16-17 hours/day on both weekdays and weekends</t>
  </si>
  <si>
    <t>&lt; 16 hours/day on both weekdays and weekends</t>
  </si>
  <si>
    <t>BRT corridor connects to an existing BRT corridor or one under construction</t>
  </si>
  <si>
    <t>BRT corridor connects to a future planned corridor in the BRT network</t>
  </si>
  <si>
    <t>No connected BRT network planned or built</t>
  </si>
  <si>
    <t>5 or 6 of the best practices are met</t>
  </si>
  <si>
    <t>3 or 4 of the best practices are met</t>
  </si>
  <si>
    <t>2 of the best practices are met</t>
  </si>
  <si>
    <t>0 to 1 of the best practices are met</t>
  </si>
  <si>
    <t>Corridors with low-medium frequency (&lt; 20 buses/hour)</t>
  </si>
  <si>
    <t>No requirement</t>
  </si>
  <si>
    <t>If corridor meets low-medium frequency, enter in point total</t>
  </si>
  <si>
    <t># of stations</t>
  </si>
  <si>
    <t>Total # of stations</t>
  </si>
  <si>
    <t>% of stations</t>
  </si>
  <si>
    <t>Has dedicated passing lanes</t>
  </si>
  <si>
    <t>If corridor is high frequency, enter in the number of stations that meet criteria and the total number of stations</t>
  </si>
  <si>
    <t>Allows passing in mixed traffic given safe conditions</t>
  </si>
  <si>
    <t>No passing lanes</t>
  </si>
  <si>
    <t># of Buses</t>
  </si>
  <si>
    <t>Total # of Buses</t>
  </si>
  <si>
    <t>% of Buses</t>
  </si>
  <si>
    <t>Zero Tailpipe Emissions (100% Electric or hydrogen fuel cell)</t>
  </si>
  <si>
    <t>Enter number of buses within each emission category in Column F and the total number of buses in Column G</t>
  </si>
  <si>
    <t>Hybrid Vehicles (Euro VI or U.S. 2010)</t>
  </si>
  <si>
    <t>Euro VI or U.S. 2010</t>
  </si>
  <si>
    <t>below the above standards</t>
  </si>
  <si>
    <t>fully grade-separated busways with no intersections</t>
  </si>
  <si>
    <t>Corridors with frequency &lt; 10 buses an hour during the peak hour</t>
  </si>
  <si>
    <t>All other corridors</t>
  </si>
  <si>
    <t>&gt; 80% of stations are set back at least one bus length from the intersection</t>
  </si>
  <si>
    <t>&gt; 40% of stations are set back at least one bus length from the intersection</t>
  </si>
  <si>
    <t>&lt; 40% of stations are set back at least one bus length from intersection</t>
  </si>
  <si>
    <t>&gt; 80% of stations on corridor have center platforms serving both directions of service</t>
  </si>
  <si>
    <t>&gt; 50% of stations on corridor have center platforms serving both directions of service, 
or
&gt; 80% and above of stations on corridor have center platforms serving only one direction of service</t>
  </si>
  <si>
    <t>If less than the above standards,
or
bilateral station configurations</t>
  </si>
  <si>
    <t>pavement structure designed for thirty-year life over entire corridor</t>
  </si>
  <si>
    <t>pavement structure designed for thirty-year life only at stations and intersections</t>
  </si>
  <si>
    <t>pavement design life less than thirty years</t>
  </si>
  <si>
    <t>stations are spaced, on average, between 0.3 kilometers (0.2 miles) and 0.8 kilometers (0.5 miles) apart</t>
  </si>
  <si>
    <t>If condition is met enter 2, otherwise enter 0</t>
  </si>
  <si>
    <t xml:space="preserve"># of stations </t>
  </si>
  <si>
    <t>stations have at least 8 of the listed elements</t>
  </si>
  <si>
    <t>Enter the number of stations that meet the number of elements in Column F and the total number of stations in Column G</t>
  </si>
  <si>
    <t>stations have at least 6 of the listed elements</t>
  </si>
  <si>
    <t>stations have at least 4 of the listed elements</t>
  </si>
  <si>
    <t>stations have less than 4 of the listed elements</t>
  </si>
  <si>
    <t># of buses</t>
  </si>
  <si>
    <t>Total # of buses</t>
  </si>
  <si>
    <t>%</t>
  </si>
  <si>
    <t>9 meters or less and at least 1 door</t>
  </si>
  <si>
    <t>Enter the number of buses that meet the crieteria in Column F and the total number of buses in Column G</t>
  </si>
  <si>
    <t>&gt; 9 meters (non-articulated) and at least 2 doors</t>
  </si>
  <si>
    <t>articulated and at least 3 doors</t>
  </si>
  <si>
    <t>bi-articulated and at least 4 doors</t>
  </si>
  <si>
    <t>Other configurations</t>
  </si>
  <si>
    <t>At least two substops at the highest demand stations</t>
  </si>
  <si>
    <t>less than two substops at the highest-demand stations</t>
  </si>
  <si>
    <t>all stations have sliding doors</t>
  </si>
  <si>
    <t>otherwise</t>
  </si>
  <si>
    <t>all buses, routes, and stations in corridor follow single unifying brand of the entire BRT system</t>
  </si>
  <si>
    <t>all buses, routes, and stations in corridor follow single unifying brand, but differ from the rest of BRT system</t>
  </si>
  <si>
    <t>no corridor brand</t>
  </si>
  <si>
    <t>all four elements met</t>
  </si>
  <si>
    <t>three out of four elements met</t>
  </si>
  <si>
    <t>two out of four elements met</t>
  </si>
  <si>
    <t>one out of four elements met</t>
  </si>
  <si>
    <t>zero elements met</t>
  </si>
  <si>
    <t>1 point each (with a maximum of 2 points) if criteria met</t>
  </si>
  <si>
    <t>Enter the total score that applies</t>
  </si>
  <si>
    <t>at least one real-time mechanism for customer feedback</t>
  </si>
  <si>
    <t>user outreach and survey at least once a year with data disaggregation</t>
  </si>
  <si>
    <t>full accessibility, including support staff, provided at all stations</t>
  </si>
  <si>
    <t>physical accessibility provided at all stations</t>
  </si>
  <si>
    <t>audiovisual accessibility provided at all stations</t>
  </si>
  <si>
    <t>no accessibility elements provided at all stations</t>
  </si>
  <si>
    <t>integration of all 3 components (physical, fare, and information)</t>
  </si>
  <si>
    <t>integration of 2 components</t>
  </si>
  <si>
    <t>no integration</t>
  </si>
  <si>
    <t># of elements</t>
  </si>
  <si>
    <t>Total # of elements</t>
  </si>
  <si>
    <t>% of elements along &gt; 90% of the corridor</t>
  </si>
  <si>
    <t>Enter in the number of elements found for that percentage of the corridor in Column F</t>
  </si>
  <si>
    <t>% of elements along 80-90% of the corridor</t>
  </si>
  <si>
    <t>% of elements along 70-80% of the corridor</t>
  </si>
  <si>
    <t>% of elements along 60-70% of the corridor</t>
  </si>
  <si>
    <t>% of elements along &lt; 60% of the corridor</t>
  </si>
  <si>
    <t>secure bicycle parking that is free or low-cost, at least in higher-demand stations, and standard bicycle racks elsewhere</t>
  </si>
  <si>
    <t>little or no bicycle parking</t>
  </si>
  <si>
    <t>bicycle lanes and/or bicycle streets form a network along and connecting to the corridor</t>
  </si>
  <si>
    <t>bicycle lanes and/or bicycle streets are parallel to the entire corridor</t>
  </si>
  <si>
    <t>poorly designed or no bicycle infrastructure</t>
  </si>
  <si>
    <t>bikeshare at a minimum of 50% of stations on corridor</t>
  </si>
  <si>
    <t>bikeshare at less than 50% of stations on corridor</t>
  </si>
  <si>
    <t>system utilizes at least 9 of the listed elements</t>
  </si>
  <si>
    <t>system utilizes at 7 of listed elements</t>
  </si>
  <si>
    <t>system utilizes at 5 of listed elements</t>
  </si>
  <si>
    <t>system utilizes less than 5 of listed elements</t>
  </si>
  <si>
    <t>Total Design Score</t>
  </si>
  <si>
    <t>Operational Deductions</t>
  </si>
  <si>
    <t>busway has significant wear, including potholes or warping, or debris such as trash or snow (-4)</t>
  </si>
  <si>
    <t>Enter each deductions if it applies (for a maximum of -14 points)`</t>
  </si>
  <si>
    <t>buses have graffiti, litter, seats in disrepair, and/or bus mechanisms (e.g. doors) that do not function properly (-2)</t>
  </si>
  <si>
    <t>stations have graffiti, litter, occupancy by unhoused people, vagrants, or vendors; structural damage; and/or sliding doors that do not work (-2)</t>
  </si>
  <si>
    <t>technology systems, including fare collection machines, are not functional, up-to-date, or accurate (-2)</t>
  </si>
  <si>
    <t>sidewalks in disrepair (-2)</t>
  </si>
  <si>
    <t>bicycle lanes in disrepair (-2)</t>
  </si>
  <si>
    <t>passenger density in a station or buses during the peak hour is &gt; 7 passengers/m2</t>
  </si>
  <si>
    <t>passenger density in a station or buses during the peak hour is &gt; 6 passengers/m2</t>
  </si>
  <si>
    <t>passenger density in a station or buses during the peak hour is &gt; 5 passengers/m2</t>
  </si>
  <si>
    <t>passenger density in a station or buses during the peak hour is &gt; 4 passengers/m2</t>
  </si>
  <si>
    <t>passenger density in a station or buses during the peak hour is &lt; 4 passengers/m2</t>
  </si>
  <si>
    <t>minimum average commercial speed is below 11 kmph (6.8 mph)</t>
  </si>
  <si>
    <t xml:space="preserve">Enter the score that applies </t>
  </si>
  <si>
    <t>11-12 kmph (6.8–7.5 mph)</t>
  </si>
  <si>
    <t>12-13 kmph (7.5–8.1 mph)</t>
  </si>
  <si>
    <t>13-14 kmph (8.1–8.7 mph)</t>
  </si>
  <si>
    <t>14-15 kmph (8.7–9.3 mph)</t>
  </si>
  <si>
    <t>15-16 kmph (9.3–10 mph)</t>
  </si>
  <si>
    <t>16-17 kmph (10–10.5 mph)</t>
  </si>
  <si>
    <t>17-18 kmph (10.5–11.2 mph)</t>
  </si>
  <si>
    <t>18-19 kmph (11.2–11.8 mph)</t>
  </si>
  <si>
    <t>19-20 kmph (11.8–12.4 mph)</t>
  </si>
  <si>
    <t>Minimum average commercial speed is 20 kmph (12.4 mph) and above</t>
  </si>
  <si>
    <t>encroachment on BRT right-of-way by 19 to 21 vehicles (in 15 minutes)</t>
  </si>
  <si>
    <t>encroachment on BRT right-of-way by 16 to 18 vehicles (in 15 minutes)</t>
  </si>
  <si>
    <t>encroachment on BRT right-of-way by 13 to 15 vehicles (in 15 minutes)</t>
  </si>
  <si>
    <t>encroachment on BRT right-of-way by 10 to 12 vehicles (in 15 minutes)</t>
  </si>
  <si>
    <t>encroachment on BRT right-of-way by 7 to 9 vehicles (in 15 minutes)</t>
  </si>
  <si>
    <t>encroachment on BRT right-of-way by 4 to 6 vehicles (in 15 minutes)</t>
  </si>
  <si>
    <t>encroachment on BRT right-of-way by 1 to 3 vehicles (in 15 minutes)</t>
  </si>
  <si>
    <t>encroachment on BRT right-of-way by 0 vehicles (in 15 minutes)</t>
  </si>
  <si>
    <r>
      <rPr>
        <sz val="12"/>
        <color theme="1"/>
        <rFont val="Calibri"/>
      </rPr>
      <t xml:space="preserve">When docking: more than 25% of the buses have </t>
    </r>
    <r>
      <rPr>
        <b/>
        <sz val="12"/>
        <color theme="1"/>
        <rFont val="Calibri"/>
      </rPr>
      <t xml:space="preserve">major </t>
    </r>
    <r>
      <rPr>
        <sz val="12"/>
        <color theme="1"/>
        <rFont val="Calibri"/>
      </rPr>
      <t>horizontal gaps observed at the back door</t>
    </r>
  </si>
  <si>
    <t xml:space="preserve">Enter the score that applies.
 - “Major horizontal gap” is defined as more than 25 centimeters
 - “Horizontal gap” is defined as above 15 centimeters to 24 centimeters
</t>
  </si>
  <si>
    <r>
      <rPr>
        <sz val="12"/>
        <color theme="1"/>
        <rFont val="Calibri"/>
      </rPr>
      <t xml:space="preserve">When docking: 12-24% of the buses have </t>
    </r>
    <r>
      <rPr>
        <b/>
        <sz val="12"/>
        <color theme="1"/>
        <rFont val="Calibri"/>
      </rPr>
      <t xml:space="preserve">major </t>
    </r>
    <r>
      <rPr>
        <sz val="12"/>
        <color theme="1"/>
        <rFont val="Calibri"/>
      </rPr>
      <t>horizontal gaps observed at the back door</t>
    </r>
  </si>
  <si>
    <t>When docking: more than 25% of the buses have horizontal gaps observed at the back door</t>
  </si>
  <si>
    <t>When docking 12-24% of the buses have horizontal gaps observed at the back door</t>
  </si>
  <si>
    <t>When docking: &lt;12% of the buses have horizontal gaps observed at the back door</t>
  </si>
  <si>
    <t>When docking: more than 25% of the buses have a vertical gap observed at the back door</t>
  </si>
  <si>
    <t>Enter the score that applies.
 - “A vertical gap” is defined as greater than 15 centimeters</t>
  </si>
  <si>
    <t>When docking: 16-24% of the buses have a vertical gap observed at the back door</t>
  </si>
  <si>
    <t>When docking:  8-16% of the buses have a vertical gap observed at the back door</t>
  </si>
  <si>
    <t>When docking: &lt;8% of the buses have a vertical gap observed at the back door</t>
  </si>
  <si>
    <t>Enter the value from the matrix in Column G for each intersaction measured</t>
  </si>
  <si>
    <t>Intersection #1</t>
  </si>
  <si>
    <t>Intersection #2</t>
  </si>
  <si>
    <t>Low Frequency (&lt; 10 buses/hour)</t>
  </si>
  <si>
    <t>Enter the score that applies based on frequency characteristics</t>
  </si>
  <si>
    <t>Observed bus headways are higher than 20 minutes</t>
  </si>
  <si>
    <t>Observed bus headways are higher than 18 minutes</t>
  </si>
  <si>
    <t>Observed bus headways are higher than 16 minutes</t>
  </si>
  <si>
    <t>Observed bus headways are higher than 14 minutes</t>
  </si>
  <si>
    <t>Medium Frequency (10 to 20 buses/hour)</t>
  </si>
  <si>
    <t>Observed bus headways are higher than 12 minutes</t>
  </si>
  <si>
    <t>Observed bus headways are higher than 10 minutes</t>
  </si>
  <si>
    <t>High Frequency (20+ buses/hour)</t>
  </si>
  <si>
    <t>Observed bus headways are higher than 8 minutes</t>
  </si>
  <si>
    <t>Observed bus headways are higher than 6 minutes</t>
  </si>
  <si>
    <t>&lt; 30% of buses operating on corridor use busway</t>
  </si>
  <si>
    <t>&lt; 60% of buses operating on corridor use busway</t>
  </si>
  <si>
    <t>&gt; 60% of buses operating on corridor use busway</t>
  </si>
  <si>
    <t>one or more observed locations has less than 8 buses per hour (or less than 2 buses per 15 minutes)</t>
  </si>
  <si>
    <t>both observed locations have at least 8 buses per hour (or 2 buses per 15 minutes)</t>
  </si>
  <si>
    <t>One or more observed locations has less than 4 buses per hour (or 1 bus per 15 minutes)</t>
  </si>
  <si>
    <t>Both observed locations have at least 4 buses per hour (or 1 bus per 15 minutes)</t>
  </si>
  <si>
    <t>PPHPD below 600</t>
  </si>
  <si>
    <t>PPHPD between 1000 and 600</t>
  </si>
  <si>
    <t>PPHPD between 2000 and 1000</t>
  </si>
  <si>
    <t>PPHPD equal to or greater than 2000</t>
  </si>
  <si>
    <t>Pedestrian and cyclist fatalities along corridor</t>
  </si>
  <si>
    <t>fatality rates along the corridor are not known and not made public</t>
  </si>
  <si>
    <t>fatality rates along the corridor are known but not made public</t>
  </si>
  <si>
    <t>fatality rates for pedestrians and cyclists are known and made public</t>
  </si>
  <si>
    <t>cycling and other micromobility devices permitted in bus lanes with speed limits greater than 25 kilometers per hour (15 miles per hour) and/or bus lanes with widths less than 4 meters (13 feet)</t>
  </si>
  <si>
    <t>If condition is met, enter in score</t>
  </si>
  <si>
    <t>Total Operational Deductions</t>
  </si>
  <si>
    <t>Scoring Summary</t>
  </si>
  <si>
    <t>BRT Basic</t>
  </si>
  <si>
    <t>Design Score</t>
  </si>
  <si>
    <t>Total Score</t>
  </si>
  <si>
    <t>** must also be at least 3 kms long and receive at minumum 4 points for each dedicated right of way and busway alignment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</si>
</sst>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rgb="FFFFFFFF"/>
      <name val="Calibri"/>
    </font>
    <font>
      <b/>
      <i/>
      <sz val="16"/>
      <color theme="1"/>
      <name val="Calibri"/>
      <scheme val="minor"/>
    </font>
    <font>
      <sz val="11"/>
      <color theme="1"/>
      <name val="Calibri"/>
      <scheme val="minor"/>
    </font>
    <font>
      <sz val="16"/>
      <color theme="1"/>
      <name val="Calibri"/>
      <scheme val="minor"/>
    </font>
    <font>
      <b/>
      <i/>
      <sz val="16"/>
      <color rgb="FFFFFFFF"/>
      <name val="Calibri"/>
      <scheme val="minor"/>
    </font>
    <font>
      <b/>
      <i/>
      <sz val="12"/>
      <color rgb="FFFFFFFF"/>
      <name val="Calibri"/>
      <scheme val="minor"/>
    </font>
    <font>
      <sz val="12"/>
      <color rgb="FF000000"/>
      <name val="Calibri"/>
      <scheme val="minor"/>
    </font>
    <font>
      <b/>
      <sz val="14"/>
      <color theme="1"/>
      <name val="Calibri"/>
    </font>
    <font>
      <sz val="14"/>
      <color rgb="FF000000"/>
      <name val="Calibri"/>
    </font>
    <font>
      <sz val="11"/>
      <color theme="1"/>
      <name val="Calibri"/>
    </font>
    <font>
      <b/>
      <sz val="12"/>
      <color rgb="FFFFFFFF"/>
      <name val="Calibri"/>
    </font>
    <font>
      <sz val="12"/>
      <color rgb="FF000000"/>
      <name val="&quot;Google Sans Mono&quot;"/>
    </font>
    <font>
      <sz val="12"/>
      <color rgb="FF1F1F1F"/>
      <name val="&quot;Google Sans&quot;"/>
    </font>
    <font>
      <sz val="12"/>
      <color rgb="FF1F1F1F"/>
      <name val="Calibri"/>
    </font>
    <font>
      <b/>
      <i/>
      <sz val="26"/>
      <color rgb="FFFFFFFF"/>
      <name val="Calibri"/>
      <scheme val="minor"/>
    </font>
    <font>
      <sz val="9"/>
      <color theme="1"/>
      <name val="Calibri"/>
    </font>
    <font>
      <b/>
      <i/>
      <sz val="12"/>
      <color theme="1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i/>
      <sz val="12"/>
      <color theme="1"/>
      <name val="Calibri"/>
      <family val="2"/>
    </font>
    <font>
      <b/>
      <i/>
      <sz val="26"/>
      <color theme="1"/>
      <name val="Calibri"/>
      <family val="2"/>
      <scheme val="minor"/>
    </font>
    <font>
      <b/>
      <sz val="12"/>
      <color theme="2"/>
      <name val="Calibri"/>
      <family val="2"/>
    </font>
    <font>
      <sz val="9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rgb="FFD6A846"/>
        <bgColor rgb="FF0B5394"/>
      </patternFill>
    </fill>
    <fill>
      <patternFill patternType="solid">
        <fgColor rgb="FFFDCF4D"/>
        <bgColor rgb="FF3D85C6"/>
      </patternFill>
    </fill>
    <fill>
      <patternFill patternType="solid">
        <fgColor rgb="FFFFFF66"/>
        <bgColor rgb="FFFFFF00"/>
      </patternFill>
    </fill>
    <fill>
      <patternFill patternType="solid">
        <fgColor rgb="FFFDCF4D"/>
        <bgColor indexed="64"/>
      </patternFill>
    </fill>
    <fill>
      <patternFill patternType="solid">
        <fgColor rgb="FF26754F"/>
        <bgColor rgb="FF6AA84F"/>
      </patternFill>
    </fill>
    <fill>
      <patternFill patternType="solid">
        <fgColor rgb="FFFFFF66"/>
        <bgColor indexed="64"/>
      </patternFill>
    </fill>
    <fill>
      <patternFill patternType="solid">
        <fgColor rgb="FF42B07C"/>
        <bgColor rgb="FFB6D7A8"/>
      </patternFill>
    </fill>
    <fill>
      <patternFill patternType="solid">
        <fgColor rgb="FF26754F"/>
        <bgColor rgb="FF38761D"/>
      </patternFill>
    </fill>
    <fill>
      <patternFill patternType="solid">
        <fgColor rgb="FFD6A846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AA232D"/>
        <bgColor rgb="FFCC0000"/>
      </patternFill>
    </fill>
    <fill>
      <patternFill patternType="solid">
        <fgColor rgb="FFAA232D"/>
        <bgColor rgb="FF990000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9" fillId="0" borderId="0" xfId="0" applyFont="1" applyAlignment="1">
      <alignment vertical="top"/>
    </xf>
    <xf numFmtId="0" fontId="8" fillId="0" borderId="0" xfId="0" applyFont="1"/>
    <xf numFmtId="0" fontId="3" fillId="0" borderId="0" xfId="0" applyFont="1"/>
    <xf numFmtId="1" fontId="5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4" fontId="1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1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 wrapText="1"/>
    </xf>
    <xf numFmtId="1" fontId="22" fillId="0" borderId="0" xfId="0" applyNumberFormat="1" applyFont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2" fontId="9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 vertical="top" wrapText="1"/>
    </xf>
    <xf numFmtId="1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4" fontId="14" fillId="0" borderId="0" xfId="0" applyNumberFormat="1" applyFont="1" applyAlignment="1">
      <alignment horizontal="center" vertical="center"/>
    </xf>
    <xf numFmtId="1" fontId="15" fillId="4" borderId="0" xfId="0" applyNumberFormat="1" applyFont="1" applyFill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top"/>
    </xf>
    <xf numFmtId="1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3" fontId="5" fillId="4" borderId="1" xfId="0" applyNumberFormat="1" applyFont="1" applyFill="1" applyBorder="1" applyAlignment="1">
      <alignment vertical="top"/>
    </xf>
    <xf numFmtId="9" fontId="5" fillId="4" borderId="1" xfId="0" applyNumberFormat="1" applyFont="1" applyFill="1" applyBorder="1" applyAlignment="1">
      <alignment vertical="top"/>
    </xf>
    <xf numFmtId="1" fontId="6" fillId="0" borderId="1" xfId="0" applyNumberFormat="1" applyFont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left" vertical="top" wrapText="1"/>
    </xf>
    <xf numFmtId="9" fontId="5" fillId="0" borderId="1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19" fillId="6" borderId="1" xfId="0" applyFont="1" applyFill="1" applyBorder="1"/>
    <xf numFmtId="0" fontId="3" fillId="0" borderId="1" xfId="0" applyFont="1" applyBorder="1"/>
    <xf numFmtId="0" fontId="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 wrapText="1"/>
    </xf>
    <xf numFmtId="1" fontId="5" fillId="7" borderId="1" xfId="0" applyNumberFormat="1" applyFont="1" applyFill="1" applyBorder="1" applyAlignment="1">
      <alignment horizontal="left" vertical="top" wrapText="1"/>
    </xf>
    <xf numFmtId="1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vertical="top"/>
    </xf>
    <xf numFmtId="1" fontId="6" fillId="6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1" fontId="6" fillId="8" borderId="1" xfId="0" applyNumberFormat="1" applyFont="1" applyFill="1" applyBorder="1" applyAlignment="1">
      <alignment horizontal="left" vertical="center"/>
    </xf>
    <xf numFmtId="1" fontId="6" fillId="8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1" fontId="5" fillId="8" borderId="1" xfId="0" applyNumberFormat="1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vertical="center"/>
    </xf>
    <xf numFmtId="2" fontId="5" fillId="8" borderId="1" xfId="0" applyNumberFormat="1" applyFont="1" applyFill="1" applyBorder="1" applyAlignment="1">
      <alignment horizontal="left" vertical="center"/>
    </xf>
    <xf numFmtId="1" fontId="6" fillId="9" borderId="1" xfId="0" applyNumberFormat="1" applyFont="1" applyFill="1" applyBorder="1" applyAlignment="1">
      <alignment horizontal="left" vertical="top"/>
    </xf>
    <xf numFmtId="0" fontId="5" fillId="9" borderId="1" xfId="0" applyFont="1" applyFill="1" applyBorder="1" applyAlignment="1">
      <alignment vertical="top" wrapText="1"/>
    </xf>
    <xf numFmtId="1" fontId="5" fillId="9" borderId="1" xfId="0" applyNumberFormat="1" applyFont="1" applyFill="1" applyBorder="1" applyAlignment="1">
      <alignment horizontal="left" vertical="top" wrapText="1"/>
    </xf>
    <xf numFmtId="1" fontId="5" fillId="9" borderId="1" xfId="0" applyNumberFormat="1" applyFont="1" applyFill="1" applyBorder="1" applyAlignment="1">
      <alignment vertical="top"/>
    </xf>
    <xf numFmtId="1" fontId="5" fillId="9" borderId="1" xfId="0" applyNumberFormat="1" applyFont="1" applyFill="1" applyBorder="1" applyAlignment="1">
      <alignment vertical="top" wrapText="1"/>
    </xf>
    <xf numFmtId="1" fontId="20" fillId="9" borderId="1" xfId="0" applyNumberFormat="1" applyFont="1" applyFill="1" applyBorder="1"/>
    <xf numFmtId="0" fontId="6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/>
    </xf>
    <xf numFmtId="9" fontId="5" fillId="10" borderId="1" xfId="0" applyNumberFormat="1" applyFont="1" applyFill="1" applyBorder="1" applyAlignment="1">
      <alignment horizontal="center" vertical="top" wrapText="1"/>
    </xf>
    <xf numFmtId="3" fontId="5" fillId="11" borderId="1" xfId="0" applyNumberFormat="1" applyFont="1" applyFill="1" applyBorder="1" applyAlignment="1">
      <alignment horizontal="center" vertical="top" wrapText="1"/>
    </xf>
    <xf numFmtId="0" fontId="12" fillId="12" borderId="0" xfId="0" applyFont="1" applyFill="1" applyAlignment="1">
      <alignment horizontal="left" vertical="center" wrapText="1"/>
    </xf>
    <xf numFmtId="0" fontId="26" fillId="12" borderId="0" xfId="0" applyFont="1" applyFill="1" applyAlignment="1">
      <alignment horizontal="left" vertical="center" wrapText="1"/>
    </xf>
    <xf numFmtId="0" fontId="13" fillId="14" borderId="0" xfId="0" applyFont="1" applyFill="1" applyAlignment="1">
      <alignment horizontal="left" vertical="center" wrapText="1"/>
    </xf>
    <xf numFmtId="1" fontId="15" fillId="14" borderId="0" xfId="0" applyNumberFormat="1" applyFont="1" applyFill="1" applyAlignment="1">
      <alignment vertical="center"/>
    </xf>
    <xf numFmtId="0" fontId="27" fillId="13" borderId="0" xfId="0" applyFont="1" applyFill="1" applyAlignment="1">
      <alignment horizontal="left" vertical="center" wrapText="1"/>
    </xf>
    <xf numFmtId="0" fontId="23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left" vertical="center" wrapText="1"/>
    </xf>
    <xf numFmtId="0" fontId="28" fillId="12" borderId="0" xfId="0" applyFont="1" applyFill="1" applyAlignment="1">
      <alignment vertical="top"/>
    </xf>
    <xf numFmtId="1" fontId="24" fillId="12" borderId="0" xfId="0" applyNumberFormat="1" applyFont="1" applyFill="1" applyAlignment="1">
      <alignment vertical="top"/>
    </xf>
    <xf numFmtId="0" fontId="1" fillId="0" borderId="0" xfId="0" applyFont="1"/>
    <xf numFmtId="0" fontId="29" fillId="12" borderId="0" xfId="0" applyFont="1" applyFill="1" applyAlignment="1">
      <alignment vertical="top"/>
    </xf>
    <xf numFmtId="1" fontId="30" fillId="12" borderId="0" xfId="0" applyNumberFormat="1" applyFont="1" applyFill="1" applyAlignment="1">
      <alignment vertical="top"/>
    </xf>
    <xf numFmtId="0" fontId="31" fillId="16" borderId="1" xfId="0" applyFont="1" applyFill="1" applyBorder="1" applyAlignment="1">
      <alignment vertical="center"/>
    </xf>
    <xf numFmtId="1" fontId="32" fillId="16" borderId="1" xfId="0" applyNumberFormat="1" applyFont="1" applyFill="1" applyBorder="1" applyAlignment="1">
      <alignment horizontal="left" vertical="center" wrapText="1"/>
    </xf>
    <xf numFmtId="0" fontId="32" fillId="16" borderId="1" xfId="0" applyFont="1" applyFill="1" applyBorder="1" applyAlignment="1">
      <alignment vertical="center" wrapText="1"/>
    </xf>
    <xf numFmtId="2" fontId="31" fillId="16" borderId="1" xfId="0" applyNumberFormat="1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top" wrapText="1"/>
    </xf>
    <xf numFmtId="3" fontId="5" fillId="14" borderId="1" xfId="0" applyNumberFormat="1" applyFont="1" applyFill="1" applyBorder="1" applyAlignment="1">
      <alignment horizontal="center" vertical="top" wrapText="1"/>
    </xf>
    <xf numFmtId="1" fontId="5" fillId="14" borderId="1" xfId="0" applyNumberFormat="1" applyFont="1" applyFill="1" applyBorder="1" applyAlignment="1">
      <alignment vertical="top"/>
    </xf>
    <xf numFmtId="0" fontId="33" fillId="12" borderId="0" xfId="0" applyFont="1" applyFill="1" applyAlignment="1">
      <alignment vertical="top"/>
    </xf>
    <xf numFmtId="0" fontId="5" fillId="18" borderId="1" xfId="0" applyFont="1" applyFill="1" applyBorder="1" applyAlignment="1">
      <alignment vertical="center"/>
    </xf>
    <xf numFmtId="1" fontId="6" fillId="18" borderId="1" xfId="0" applyNumberFormat="1" applyFont="1" applyFill="1" applyBorder="1" applyAlignment="1">
      <alignment horizontal="left" vertical="center" wrapText="1"/>
    </xf>
    <xf numFmtId="0" fontId="5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 wrapText="1"/>
    </xf>
    <xf numFmtId="2" fontId="5" fillId="18" borderId="1" xfId="0" applyNumberFormat="1" applyFont="1" applyFill="1" applyBorder="1" applyAlignment="1">
      <alignment horizontal="left" vertical="center"/>
    </xf>
    <xf numFmtId="0" fontId="31" fillId="19" borderId="1" xfId="0" applyFont="1" applyFill="1" applyBorder="1" applyAlignment="1">
      <alignment vertical="center"/>
    </xf>
    <xf numFmtId="1" fontId="31" fillId="19" borderId="1" xfId="0" applyNumberFormat="1" applyFont="1" applyFill="1" applyBorder="1" applyAlignment="1">
      <alignment horizontal="left" vertical="center" wrapText="1"/>
    </xf>
    <xf numFmtId="0" fontId="31" fillId="19" borderId="1" xfId="0" applyFont="1" applyFill="1" applyBorder="1" applyAlignment="1">
      <alignment vertical="center" wrapText="1"/>
    </xf>
    <xf numFmtId="2" fontId="31" fillId="19" borderId="1" xfId="0" applyNumberFormat="1" applyFont="1" applyFill="1" applyBorder="1" applyAlignment="1">
      <alignment horizontal="left" vertical="center"/>
    </xf>
    <xf numFmtId="0" fontId="23" fillId="13" borderId="0" xfId="0" applyFont="1" applyFill="1" applyAlignment="1">
      <alignment horizontal="left" vertical="top" wrapText="1"/>
    </xf>
    <xf numFmtId="0" fontId="23" fillId="13" borderId="0" xfId="0" applyFont="1" applyFill="1" applyAlignment="1">
      <alignment horizontal="center" vertical="top" wrapText="1"/>
    </xf>
    <xf numFmtId="0" fontId="25" fillId="13" borderId="0" xfId="0" applyFont="1" applyFill="1" applyAlignment="1">
      <alignment horizontal="left" vertical="top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1" fontId="18" fillId="14" borderId="1" xfId="0" applyNumberFormat="1" applyFont="1" applyFill="1" applyBorder="1"/>
    <xf numFmtId="9" fontId="5" fillId="14" borderId="1" xfId="0" applyNumberFormat="1" applyFont="1" applyFill="1" applyBorder="1" applyAlignment="1">
      <alignment vertical="top"/>
    </xf>
    <xf numFmtId="1" fontId="5" fillId="21" borderId="1" xfId="0" applyNumberFormat="1" applyFont="1" applyFill="1" applyBorder="1" applyAlignment="1">
      <alignment vertical="top"/>
    </xf>
    <xf numFmtId="0" fontId="35" fillId="22" borderId="1" xfId="0" applyFont="1" applyFill="1" applyBorder="1" applyAlignment="1">
      <alignment vertical="center"/>
    </xf>
    <xf numFmtId="1" fontId="35" fillId="22" borderId="1" xfId="0" applyNumberFormat="1" applyFont="1" applyFill="1" applyBorder="1" applyAlignment="1">
      <alignment horizontal="left" vertical="center" wrapText="1"/>
    </xf>
    <xf numFmtId="0" fontId="35" fillId="22" borderId="1" xfId="0" applyFont="1" applyFill="1" applyBorder="1" applyAlignment="1">
      <alignment vertical="center" wrapText="1"/>
    </xf>
    <xf numFmtId="2" fontId="35" fillId="22" borderId="1" xfId="0" applyNumberFormat="1" applyFont="1" applyFill="1" applyBorder="1" applyAlignment="1">
      <alignment horizontal="left" vertical="center"/>
    </xf>
    <xf numFmtId="1" fontId="17" fillId="23" borderId="1" xfId="0" applyNumberFormat="1" applyFont="1" applyFill="1" applyBorder="1" applyAlignment="1">
      <alignment horizontal="left" vertical="center"/>
    </xf>
    <xf numFmtId="1" fontId="17" fillId="23" borderId="1" xfId="0" applyNumberFormat="1" applyFont="1" applyFill="1" applyBorder="1" applyAlignment="1">
      <alignment horizontal="left" vertical="center" wrapText="1"/>
    </xf>
    <xf numFmtId="0" fontId="17" fillId="23" borderId="1" xfId="0" applyFont="1" applyFill="1" applyBorder="1" applyAlignment="1">
      <alignment vertical="center" wrapText="1"/>
    </xf>
    <xf numFmtId="1" fontId="17" fillId="23" borderId="1" xfId="0" applyNumberFormat="1" applyFont="1" applyFill="1" applyBorder="1" applyAlignment="1">
      <alignment vertical="center"/>
    </xf>
    <xf numFmtId="2" fontId="17" fillId="23" borderId="1" xfId="0" applyNumberFormat="1" applyFont="1" applyFill="1" applyBorder="1" applyAlignment="1">
      <alignment horizontal="left" vertical="center"/>
    </xf>
    <xf numFmtId="1" fontId="36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0" fillId="0" borderId="0" xfId="0"/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1" fontId="5" fillId="2" borderId="1" xfId="0" applyNumberFormat="1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vertical="top"/>
    </xf>
    <xf numFmtId="0" fontId="0" fillId="17" borderId="1" xfId="0" applyFill="1" applyBorder="1"/>
    <xf numFmtId="0" fontId="23" fillId="13" borderId="1" xfId="0" applyFont="1" applyFill="1" applyBorder="1" applyAlignment="1">
      <alignment horizontal="center" vertical="center" wrapText="1"/>
    </xf>
    <xf numFmtId="0" fontId="2" fillId="15" borderId="1" xfId="0" applyFont="1" applyFill="1" applyBorder="1"/>
    <xf numFmtId="0" fontId="6" fillId="0" borderId="1" xfId="0" applyFont="1" applyBorder="1" applyAlignment="1">
      <alignment vertical="top" wrapText="1"/>
    </xf>
    <xf numFmtId="1" fontId="5" fillId="14" borderId="1" xfId="0" applyNumberFormat="1" applyFont="1" applyFill="1" applyBorder="1" applyAlignment="1">
      <alignment vertical="top"/>
    </xf>
    <xf numFmtId="9" fontId="5" fillId="4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34" fillId="12" borderId="0" xfId="0" applyFont="1" applyFill="1" applyAlignment="1">
      <alignment horizontal="left" vertical="top" wrapText="1"/>
    </xf>
    <xf numFmtId="0" fontId="1" fillId="20" borderId="0" xfId="0" applyFont="1" applyFill="1"/>
    <xf numFmtId="0" fontId="25" fillId="13" borderId="0" xfId="0" applyFont="1" applyFill="1" applyAlignment="1">
      <alignment horizontal="right" vertical="top"/>
    </xf>
    <xf numFmtId="0" fontId="1" fillId="15" borderId="0" xfId="0" applyFont="1" applyFill="1"/>
    <xf numFmtId="0" fontId="25" fillId="13" borderId="0" xfId="0" applyFont="1" applyFill="1" applyAlignment="1">
      <alignment horizontal="right" vertical="top" wrapText="1"/>
    </xf>
    <xf numFmtId="0" fontId="32" fillId="16" borderId="2" xfId="0" applyFont="1" applyFill="1" applyBorder="1" applyAlignment="1">
      <alignment horizontal="center" vertical="center"/>
    </xf>
    <xf numFmtId="0" fontId="32" fillId="16" borderId="3" xfId="0" applyFont="1" applyFill="1" applyBorder="1" applyAlignment="1">
      <alignment horizontal="center" vertical="center"/>
    </xf>
    <xf numFmtId="0" fontId="32" fillId="16" borderId="4" xfId="0" applyFont="1" applyFill="1" applyBorder="1" applyAlignment="1">
      <alignment horizontal="center" vertical="center"/>
    </xf>
    <xf numFmtId="1" fontId="31" fillId="19" borderId="2" xfId="0" applyNumberFormat="1" applyFont="1" applyFill="1" applyBorder="1" applyAlignment="1">
      <alignment horizontal="center" vertical="center"/>
    </xf>
    <xf numFmtId="1" fontId="31" fillId="19" borderId="3" xfId="0" applyNumberFormat="1" applyFont="1" applyFill="1" applyBorder="1" applyAlignment="1">
      <alignment horizontal="center" vertical="center"/>
    </xf>
    <xf numFmtId="1" fontId="31" fillId="19" borderId="4" xfId="0" applyNumberFormat="1" applyFont="1" applyFill="1" applyBorder="1" applyAlignment="1">
      <alignment horizontal="center" vertical="center"/>
    </xf>
    <xf numFmtId="1" fontId="35" fillId="22" borderId="2" xfId="0" applyNumberFormat="1" applyFont="1" applyFill="1" applyBorder="1" applyAlignment="1">
      <alignment horizontal="center" vertical="center"/>
    </xf>
    <xf numFmtId="1" fontId="35" fillId="22" borderId="3" xfId="0" applyNumberFormat="1" applyFont="1" applyFill="1" applyBorder="1" applyAlignment="1">
      <alignment horizontal="center" vertical="center"/>
    </xf>
    <xf numFmtId="1" fontId="35" fillId="2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top" wrapText="1"/>
    </xf>
    <xf numFmtId="9" fontId="5" fillId="5" borderId="1" xfId="0" applyNumberFormat="1" applyFont="1" applyFill="1" applyBorder="1" applyAlignment="1">
      <alignment vertical="top"/>
    </xf>
  </cellXfs>
  <cellStyles count="1">
    <cellStyle name="Normal" xfId="0" builtinId="0"/>
  </cellStyles>
  <dxfs count="4">
    <dxf>
      <fill>
        <patternFill patternType="solid">
          <fgColor rgb="FFBF9000"/>
          <bgColor rgb="FFBF9000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FF66"/>
      <color rgb="FFEA9999"/>
      <color rgb="FFE8A7AC"/>
      <color rgb="FFAA232D"/>
      <color rgb="FF42B07C"/>
      <color rgb="FF26754F"/>
      <color rgb="FFFDCF4D"/>
      <color rgb="FFD6A846"/>
      <color rgb="FF2FA96F"/>
      <color rgb="FFB5E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69850</xdr:rowOff>
    </xdr:from>
    <xdr:to>
      <xdr:col>3</xdr:col>
      <xdr:colOff>958850</xdr:colOff>
      <xdr:row>7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1315E1-0C47-474A-2AA2-B0DD59024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6600" y="69850"/>
          <a:ext cx="1917700" cy="191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20"/>
  <sheetViews>
    <sheetView tabSelected="1" topLeftCell="A2" workbookViewId="0">
      <selection activeCell="E8" sqref="E8"/>
    </sheetView>
  </sheetViews>
  <sheetFormatPr defaultColWidth="14.453125" defaultRowHeight="15" customHeight="1"/>
  <cols>
    <col min="1" max="1" width="37" customWidth="1"/>
    <col min="2" max="2" width="81.90625" customWidth="1"/>
  </cols>
  <sheetData>
    <row r="1" spans="1:24" ht="48.75" hidden="1" customHeight="1">
      <c r="A1" s="108" t="s">
        <v>57</v>
      </c>
      <c r="B1" s="10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6.5" customHeight="1">
      <c r="A2" s="110" t="s">
        <v>58</v>
      </c>
      <c r="B2" s="1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>
      <c r="A3" s="2"/>
      <c r="B3" s="3"/>
    </row>
    <row r="4" spans="1:24" s="19" customFormat="1" ht="25" customHeight="1">
      <c r="A4" s="61" t="s">
        <v>59</v>
      </c>
      <c r="B4" s="60"/>
      <c r="C4" s="18"/>
      <c r="D4" s="18"/>
      <c r="E4" s="18"/>
      <c r="F4" s="18"/>
    </row>
    <row r="5" spans="1:24" s="19" customFormat="1" ht="17" customHeight="1">
      <c r="A5" s="64" t="s">
        <v>0</v>
      </c>
      <c r="B5" s="62" t="s">
        <v>60</v>
      </c>
      <c r="C5" s="18"/>
      <c r="D5" s="18"/>
      <c r="E5" s="18"/>
      <c r="F5" s="18"/>
    </row>
    <row r="6" spans="1:24" s="19" customFormat="1" ht="17" customHeight="1">
      <c r="A6" s="64" t="s">
        <v>1</v>
      </c>
      <c r="B6" s="62" t="s">
        <v>61</v>
      </c>
      <c r="C6" s="18"/>
      <c r="D6" s="18"/>
      <c r="E6" s="18"/>
      <c r="F6" s="18"/>
    </row>
    <row r="7" spans="1:24" s="19" customFormat="1" ht="17" customHeight="1">
      <c r="A7" s="64" t="s">
        <v>2</v>
      </c>
      <c r="B7" s="62" t="s">
        <v>62</v>
      </c>
      <c r="C7" s="18"/>
      <c r="D7" s="18"/>
      <c r="E7" s="18"/>
      <c r="F7" s="18"/>
    </row>
    <row r="8" spans="1:24" s="19" customFormat="1" ht="17" customHeight="1">
      <c r="A8" s="64" t="s">
        <v>3</v>
      </c>
      <c r="B8" s="62" t="s">
        <v>63</v>
      </c>
      <c r="C8" s="18"/>
      <c r="D8" s="18"/>
      <c r="E8" s="18"/>
      <c r="F8" s="18"/>
    </row>
    <row r="9" spans="1:24" s="19" customFormat="1" ht="17" customHeight="1">
      <c r="A9" s="64" t="s">
        <v>4</v>
      </c>
      <c r="B9" s="62" t="s">
        <v>64</v>
      </c>
      <c r="C9" s="18"/>
      <c r="D9" s="18"/>
      <c r="E9" s="18"/>
      <c r="F9" s="18"/>
    </row>
    <row r="10" spans="1:24" s="19" customFormat="1" ht="17" customHeight="1">
      <c r="A10" s="64" t="s">
        <v>5</v>
      </c>
      <c r="B10" s="62">
        <v>23</v>
      </c>
      <c r="C10" s="18"/>
      <c r="D10" s="18"/>
      <c r="E10" s="18"/>
      <c r="F10" s="18"/>
    </row>
    <row r="11" spans="1:24" s="19" customFormat="1" ht="17" customHeight="1">
      <c r="A11" s="64" t="s">
        <v>6</v>
      </c>
      <c r="B11" s="62" t="s">
        <v>65</v>
      </c>
      <c r="C11" s="18"/>
      <c r="D11" s="18"/>
      <c r="E11" s="18"/>
      <c r="F11" s="18"/>
    </row>
    <row r="12" spans="1:24" ht="14.25" customHeight="1">
      <c r="A12" s="5"/>
      <c r="B12" s="6"/>
      <c r="C12" s="7"/>
      <c r="D12" s="7"/>
      <c r="E12" s="7"/>
      <c r="F12" s="7"/>
    </row>
    <row r="13" spans="1:24" s="19" customFormat="1" ht="25" customHeight="1">
      <c r="A13" s="61" t="s">
        <v>66</v>
      </c>
      <c r="B13" s="60"/>
      <c r="C13" s="20"/>
      <c r="D13" s="20"/>
      <c r="E13" s="20"/>
      <c r="F13" s="20"/>
    </row>
    <row r="14" spans="1:24" s="19" customFormat="1" ht="17" customHeight="1">
      <c r="A14" s="64" t="s">
        <v>67</v>
      </c>
      <c r="B14" s="63"/>
    </row>
    <row r="15" spans="1:24" s="19" customFormat="1" ht="17" customHeight="1">
      <c r="A15" s="64" t="s">
        <v>68</v>
      </c>
      <c r="B15" s="63"/>
    </row>
    <row r="16" spans="1:24" s="19" customFormat="1" ht="17" customHeight="1">
      <c r="A16" s="64" t="s">
        <v>69</v>
      </c>
      <c r="B16" s="63"/>
    </row>
    <row r="17" spans="1:2" s="19" customFormat="1" ht="17" customHeight="1">
      <c r="A17" s="64" t="s">
        <v>70</v>
      </c>
      <c r="B17" s="21"/>
    </row>
    <row r="18" spans="1:2" s="19" customFormat="1" ht="17" customHeight="1">
      <c r="A18" s="64" t="s">
        <v>71</v>
      </c>
      <c r="B18" s="21"/>
    </row>
    <row r="19" spans="1:2" s="19" customFormat="1" ht="17" customHeight="1">
      <c r="A19" s="64" t="s">
        <v>72</v>
      </c>
      <c r="B19" s="21"/>
    </row>
    <row r="20" spans="1:2" s="19" customFormat="1" ht="17" customHeight="1">
      <c r="A20" s="64" t="s">
        <v>73</v>
      </c>
      <c r="B20" s="21"/>
    </row>
  </sheetData>
  <mergeCells count="2">
    <mergeCell ref="A1:B1"/>
    <mergeCell ref="A2:B2"/>
  </mergeCells>
  <conditionalFormatting sqref="C12:F13">
    <cfRule type="notContainsBlanks" dxfId="3" priority="1">
      <formula>LEN(TRIM(C12))&gt;0</formula>
    </cfRule>
    <cfRule type="cellIs" dxfId="2" priority="2" operator="between">
      <formula>55</formula>
      <formula>69.999999</formula>
    </cfRule>
    <cfRule type="cellIs" dxfId="1" priority="3" operator="between">
      <formula>70</formula>
      <formula>84.9999999</formula>
    </cfRule>
    <cfRule type="cellIs" dxfId="0" priority="4" operator="greaterThanOrEqual">
      <formula>85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0"/>
  <sheetViews>
    <sheetView zoomScale="50" zoomScaleNormal="50" workbookViewId="0">
      <pane ySplit="3" topLeftCell="A4" activePane="bottomLeft" state="frozen"/>
      <selection pane="bottomLeft" activeCell="K283" sqref="K283"/>
    </sheetView>
  </sheetViews>
  <sheetFormatPr defaultColWidth="14.453125" defaultRowHeight="15" customHeight="1" outlineLevelRow="1"/>
  <cols>
    <col min="1" max="1" width="5.54296875" customWidth="1"/>
    <col min="2" max="2" width="9.54296875" customWidth="1"/>
    <col min="3" max="3" width="66.08984375" customWidth="1"/>
    <col min="4" max="4" width="48.54296875" customWidth="1"/>
    <col min="5" max="7" width="15.453125" customWidth="1"/>
    <col min="8" max="8" width="42.54296875" customWidth="1"/>
  </cols>
  <sheetData>
    <row r="1" spans="1:8" s="69" customFormat="1" ht="31.5" customHeight="1">
      <c r="A1" s="67" t="s">
        <v>74</v>
      </c>
      <c r="B1" s="67"/>
      <c r="C1" s="67"/>
      <c r="D1" s="67"/>
      <c r="E1" s="68"/>
      <c r="F1" s="68"/>
      <c r="G1" s="68"/>
      <c r="H1" s="68"/>
    </row>
    <row r="2" spans="1:8" s="69" customFormat="1" ht="18" customHeight="1">
      <c r="A2" s="79" t="s">
        <v>75</v>
      </c>
      <c r="B2" s="70"/>
      <c r="C2" s="70"/>
      <c r="D2" s="70"/>
      <c r="E2" s="71"/>
      <c r="F2" s="71"/>
      <c r="G2" s="71"/>
      <c r="H2" s="71"/>
    </row>
    <row r="3" spans="1:8" ht="14.25" customHeight="1">
      <c r="A3" s="65"/>
      <c r="B3" s="66" t="s">
        <v>76</v>
      </c>
      <c r="C3" s="66" t="s">
        <v>77</v>
      </c>
      <c r="D3" s="66" t="s">
        <v>78</v>
      </c>
      <c r="E3" s="116" t="s">
        <v>79</v>
      </c>
      <c r="F3" s="117"/>
      <c r="G3" s="117"/>
      <c r="H3" s="66" t="s">
        <v>7</v>
      </c>
    </row>
    <row r="4" spans="1:8" ht="31.5" customHeight="1">
      <c r="A4" s="72" t="s">
        <v>9</v>
      </c>
      <c r="B4" s="73"/>
      <c r="C4" s="74"/>
      <c r="D4" s="74"/>
      <c r="E4" s="127"/>
      <c r="F4" s="128"/>
      <c r="G4" s="129"/>
      <c r="H4" s="75">
        <f>H5+H11+H22+H28+H44</f>
        <v>0</v>
      </c>
    </row>
    <row r="5" spans="1:8" ht="31.5" customHeight="1">
      <c r="A5" s="80" t="s">
        <v>10</v>
      </c>
      <c r="B5" s="81"/>
      <c r="C5" s="82"/>
      <c r="D5" s="83"/>
      <c r="E5" s="84" t="s">
        <v>80</v>
      </c>
      <c r="F5" s="84" t="s">
        <v>81</v>
      </c>
      <c r="G5" s="84" t="s">
        <v>82</v>
      </c>
      <c r="H5" s="85">
        <f>(B6*G6)+(B7*G7)+(B8*G8)+(B9*G9)+(B10*G10)</f>
        <v>0</v>
      </c>
    </row>
    <row r="6" spans="1:8" ht="14.25" customHeight="1" outlineLevel="1">
      <c r="A6" s="23"/>
      <c r="B6" s="24">
        <v>7</v>
      </c>
      <c r="C6" s="25" t="s">
        <v>83</v>
      </c>
      <c r="D6" s="118" t="s">
        <v>84</v>
      </c>
      <c r="E6" s="76"/>
      <c r="F6" s="77">
        <v>23</v>
      </c>
      <c r="G6" s="58">
        <f t="shared" ref="G6:G10" si="0">E6/F6</f>
        <v>0</v>
      </c>
      <c r="H6" s="119" t="s">
        <v>85</v>
      </c>
    </row>
    <row r="7" spans="1:8" ht="14.25" customHeight="1" outlineLevel="1">
      <c r="A7" s="23"/>
      <c r="B7" s="24">
        <v>6</v>
      </c>
      <c r="C7" s="25" t="s">
        <v>86</v>
      </c>
      <c r="D7" s="112"/>
      <c r="E7" s="76"/>
      <c r="F7" s="59">
        <f t="shared" ref="F7:F10" si="1">$F$6</f>
        <v>23</v>
      </c>
      <c r="G7" s="58">
        <f t="shared" si="0"/>
        <v>0</v>
      </c>
      <c r="H7" s="115"/>
    </row>
    <row r="8" spans="1:8" ht="14.25" customHeight="1" outlineLevel="1">
      <c r="A8" s="23"/>
      <c r="B8" s="24">
        <v>5</v>
      </c>
      <c r="C8" s="25" t="s">
        <v>87</v>
      </c>
      <c r="D8" s="112"/>
      <c r="E8" s="76"/>
      <c r="F8" s="59">
        <f t="shared" si="1"/>
        <v>23</v>
      </c>
      <c r="G8" s="58">
        <f t="shared" si="0"/>
        <v>0</v>
      </c>
      <c r="H8" s="115"/>
    </row>
    <row r="9" spans="1:8" ht="14.25" customHeight="1" outlineLevel="1">
      <c r="A9" s="23"/>
      <c r="B9" s="24">
        <v>4</v>
      </c>
      <c r="C9" s="25" t="s">
        <v>88</v>
      </c>
      <c r="D9" s="112"/>
      <c r="E9" s="76"/>
      <c r="F9" s="59">
        <f t="shared" si="1"/>
        <v>23</v>
      </c>
      <c r="G9" s="58">
        <f t="shared" si="0"/>
        <v>0</v>
      </c>
      <c r="H9" s="115"/>
    </row>
    <row r="10" spans="1:8" ht="14.25" customHeight="1" outlineLevel="1">
      <c r="A10" s="23"/>
      <c r="B10" s="24">
        <v>0</v>
      </c>
      <c r="C10" s="25" t="s">
        <v>89</v>
      </c>
      <c r="D10" s="112"/>
      <c r="E10" s="76"/>
      <c r="F10" s="59">
        <f t="shared" si="1"/>
        <v>23</v>
      </c>
      <c r="G10" s="58">
        <f t="shared" si="0"/>
        <v>0</v>
      </c>
      <c r="H10" s="115"/>
    </row>
    <row r="11" spans="1:8" ht="31.5" customHeight="1">
      <c r="A11" s="80" t="s">
        <v>11</v>
      </c>
      <c r="B11" s="81"/>
      <c r="C11" s="82"/>
      <c r="D11" s="83"/>
      <c r="E11" s="84" t="s">
        <v>80</v>
      </c>
      <c r="F11" s="84" t="s">
        <v>81</v>
      </c>
      <c r="G11" s="84" t="s">
        <v>82</v>
      </c>
      <c r="H11" s="85">
        <f>(B12*G12)+(B13*G13)+(B14*G14)+(B15*G15)+(B16*G16)+(B17*G17)+(B18*G18)+(B19*G19)+(B20*G20)+(B21*G21)</f>
        <v>0</v>
      </c>
    </row>
    <row r="12" spans="1:8" ht="31" outlineLevel="1">
      <c r="A12" s="23"/>
      <c r="B12" s="24">
        <v>7</v>
      </c>
      <c r="C12" s="25" t="s">
        <v>90</v>
      </c>
      <c r="D12" s="118" t="s">
        <v>84</v>
      </c>
      <c r="E12" s="93"/>
      <c r="F12" s="26">
        <f t="shared" ref="F12:F21" si="2">$F$6</f>
        <v>23</v>
      </c>
      <c r="G12" s="27">
        <f t="shared" ref="G12:G21" si="3">E12/F12</f>
        <v>0</v>
      </c>
      <c r="H12" s="119" t="s">
        <v>91</v>
      </c>
    </row>
    <row r="13" spans="1:8" ht="31" outlineLevel="1">
      <c r="A13" s="23"/>
      <c r="B13" s="24">
        <v>7</v>
      </c>
      <c r="C13" s="25" t="s">
        <v>92</v>
      </c>
      <c r="D13" s="112"/>
      <c r="E13" s="93"/>
      <c r="F13" s="26">
        <f t="shared" si="2"/>
        <v>23</v>
      </c>
      <c r="G13" s="27">
        <f t="shared" si="3"/>
        <v>0</v>
      </c>
      <c r="H13" s="115"/>
    </row>
    <row r="14" spans="1:8" ht="31" outlineLevel="1">
      <c r="A14" s="23"/>
      <c r="B14" s="24">
        <v>7</v>
      </c>
      <c r="C14" s="25" t="s">
        <v>93</v>
      </c>
      <c r="D14" s="112"/>
      <c r="E14" s="93"/>
      <c r="F14" s="26">
        <f t="shared" si="2"/>
        <v>23</v>
      </c>
      <c r="G14" s="27">
        <f t="shared" si="3"/>
        <v>0</v>
      </c>
      <c r="H14" s="115"/>
    </row>
    <row r="15" spans="1:8" ht="15.5" outlineLevel="1">
      <c r="A15" s="23"/>
      <c r="B15" s="24">
        <v>6</v>
      </c>
      <c r="C15" s="25" t="s">
        <v>94</v>
      </c>
      <c r="D15" s="112"/>
      <c r="E15" s="93"/>
      <c r="F15" s="26">
        <f t="shared" si="2"/>
        <v>23</v>
      </c>
      <c r="G15" s="27">
        <f t="shared" si="3"/>
        <v>0</v>
      </c>
      <c r="H15" s="115"/>
    </row>
    <row r="16" spans="1:8" ht="31" outlineLevel="1">
      <c r="A16" s="23"/>
      <c r="B16" s="24">
        <v>5</v>
      </c>
      <c r="C16" s="25" t="s">
        <v>95</v>
      </c>
      <c r="D16" s="112"/>
      <c r="E16" s="93"/>
      <c r="F16" s="26">
        <f t="shared" si="2"/>
        <v>23</v>
      </c>
      <c r="G16" s="27">
        <f t="shared" si="3"/>
        <v>0</v>
      </c>
      <c r="H16" s="115"/>
    </row>
    <row r="17" spans="1:8" ht="31" outlineLevel="1">
      <c r="A17" s="23"/>
      <c r="B17" s="24">
        <v>4</v>
      </c>
      <c r="C17" s="25" t="s">
        <v>96</v>
      </c>
      <c r="D17" s="112"/>
      <c r="E17" s="93"/>
      <c r="F17" s="26">
        <f t="shared" si="2"/>
        <v>23</v>
      </c>
      <c r="G17" s="27">
        <f t="shared" si="3"/>
        <v>0</v>
      </c>
      <c r="H17" s="115"/>
    </row>
    <row r="18" spans="1:8" ht="46.5" outlineLevel="1">
      <c r="A18" s="23"/>
      <c r="B18" s="24">
        <v>3</v>
      </c>
      <c r="C18" s="25" t="s">
        <v>97</v>
      </c>
      <c r="D18" s="112"/>
      <c r="E18" s="93"/>
      <c r="F18" s="26">
        <f t="shared" si="2"/>
        <v>23</v>
      </c>
      <c r="G18" s="27">
        <f t="shared" si="3"/>
        <v>0</v>
      </c>
      <c r="H18" s="115"/>
    </row>
    <row r="19" spans="1:8" ht="31" outlineLevel="1">
      <c r="A19" s="23"/>
      <c r="B19" s="24">
        <v>3</v>
      </c>
      <c r="C19" s="25" t="s">
        <v>98</v>
      </c>
      <c r="D19" s="112"/>
      <c r="E19" s="93"/>
      <c r="F19" s="26">
        <f t="shared" si="2"/>
        <v>23</v>
      </c>
      <c r="G19" s="27">
        <f t="shared" si="3"/>
        <v>0</v>
      </c>
      <c r="H19" s="115"/>
    </row>
    <row r="20" spans="1:8" ht="15.5" outlineLevel="1">
      <c r="A20" s="23"/>
      <c r="B20" s="24">
        <v>1</v>
      </c>
      <c r="C20" s="25" t="s">
        <v>99</v>
      </c>
      <c r="D20" s="112"/>
      <c r="E20" s="93"/>
      <c r="F20" s="26">
        <f t="shared" si="2"/>
        <v>23</v>
      </c>
      <c r="G20" s="27">
        <f t="shared" si="3"/>
        <v>0</v>
      </c>
      <c r="H20" s="115"/>
    </row>
    <row r="21" spans="1:8" ht="15.5" outlineLevel="1">
      <c r="A21" s="23"/>
      <c r="B21" s="24">
        <v>0</v>
      </c>
      <c r="C21" s="25" t="s">
        <v>100</v>
      </c>
      <c r="D21" s="112"/>
      <c r="E21" s="93">
        <v>0</v>
      </c>
      <c r="F21" s="26">
        <f t="shared" si="2"/>
        <v>23</v>
      </c>
      <c r="G21" s="27">
        <f t="shared" si="3"/>
        <v>0</v>
      </c>
      <c r="H21" s="115"/>
    </row>
    <row r="22" spans="1:8" ht="31.5" customHeight="1">
      <c r="A22" s="80" t="s">
        <v>12</v>
      </c>
      <c r="B22" s="81"/>
      <c r="C22" s="82"/>
      <c r="D22" s="83"/>
      <c r="E22" s="84" t="s">
        <v>101</v>
      </c>
      <c r="F22" s="84" t="s">
        <v>102</v>
      </c>
      <c r="G22" s="84" t="s">
        <v>82</v>
      </c>
      <c r="H22" s="85">
        <f>(B23*G23)+(B24*G24)+(B25*G25)+(B26*G26)+(B27*G27)</f>
        <v>0</v>
      </c>
    </row>
    <row r="23" spans="1:8" ht="14.25" customHeight="1" outlineLevel="1">
      <c r="A23" s="23"/>
      <c r="B23" s="24">
        <v>7</v>
      </c>
      <c r="C23" s="25" t="s">
        <v>103</v>
      </c>
      <c r="D23" s="25" t="s">
        <v>104</v>
      </c>
      <c r="E23" s="93">
        <v>0</v>
      </c>
      <c r="F23" s="94">
        <v>2</v>
      </c>
      <c r="G23" s="27">
        <f t="shared" ref="G23:G27" si="4">E23/F23</f>
        <v>0</v>
      </c>
      <c r="H23" s="119" t="s">
        <v>85</v>
      </c>
    </row>
    <row r="24" spans="1:8" ht="14.25" customHeight="1" outlineLevel="1">
      <c r="A24" s="23"/>
      <c r="B24" s="24">
        <v>7</v>
      </c>
      <c r="C24" s="25" t="s">
        <v>105</v>
      </c>
      <c r="D24" s="25" t="s">
        <v>106</v>
      </c>
      <c r="E24" s="93">
        <v>0</v>
      </c>
      <c r="F24" s="94">
        <v>42</v>
      </c>
      <c r="G24" s="27">
        <f t="shared" si="4"/>
        <v>0</v>
      </c>
      <c r="H24" s="115"/>
    </row>
    <row r="25" spans="1:8" ht="14.25" customHeight="1" outlineLevel="1">
      <c r="A25" s="23"/>
      <c r="B25" s="24">
        <v>5</v>
      </c>
      <c r="C25" s="25" t="s">
        <v>107</v>
      </c>
      <c r="D25" s="25" t="s">
        <v>104</v>
      </c>
      <c r="E25" s="93">
        <v>0</v>
      </c>
      <c r="F25" s="94">
        <v>2</v>
      </c>
      <c r="G25" s="27">
        <f t="shared" si="4"/>
        <v>0</v>
      </c>
      <c r="H25" s="115"/>
    </row>
    <row r="26" spans="1:8" ht="14.25" customHeight="1" outlineLevel="1">
      <c r="A26" s="23"/>
      <c r="B26" s="24">
        <v>4</v>
      </c>
      <c r="C26" s="25" t="s">
        <v>108</v>
      </c>
      <c r="D26" s="25" t="s">
        <v>104</v>
      </c>
      <c r="E26" s="93">
        <v>0</v>
      </c>
      <c r="F26" s="94">
        <v>2</v>
      </c>
      <c r="G26" s="27">
        <f t="shared" si="4"/>
        <v>0</v>
      </c>
      <c r="H26" s="115"/>
    </row>
    <row r="27" spans="1:8" ht="14.25" customHeight="1" outlineLevel="1">
      <c r="A27" s="23"/>
      <c r="B27" s="24">
        <v>0</v>
      </c>
      <c r="C27" s="25" t="s">
        <v>109</v>
      </c>
      <c r="D27" s="25" t="s">
        <v>104</v>
      </c>
      <c r="E27" s="93">
        <v>0</v>
      </c>
      <c r="F27" s="94">
        <v>2</v>
      </c>
      <c r="G27" s="27">
        <f t="shared" si="4"/>
        <v>0</v>
      </c>
      <c r="H27" s="115"/>
    </row>
    <row r="28" spans="1:8" ht="31.5" customHeight="1">
      <c r="A28" s="80" t="s">
        <v>13</v>
      </c>
      <c r="B28" s="81"/>
      <c r="C28" s="82"/>
      <c r="D28" s="83"/>
      <c r="E28" s="84" t="s">
        <v>110</v>
      </c>
      <c r="F28" s="84" t="s">
        <v>111</v>
      </c>
      <c r="G28" s="84" t="s">
        <v>82</v>
      </c>
      <c r="H28" s="85">
        <f>IF(SUM(G29+G31+G40)&gt;=7,7,SUM(G29+G31+G40))</f>
        <v>0</v>
      </c>
    </row>
    <row r="29" spans="1:8" ht="14.25" customHeight="1" outlineLevel="1">
      <c r="A29" s="23"/>
      <c r="B29" s="28" t="s">
        <v>112</v>
      </c>
      <c r="C29" s="25"/>
      <c r="D29" s="29"/>
      <c r="E29" s="23"/>
      <c r="F29" s="30"/>
      <c r="G29" s="26">
        <f>(IF(G30=100%,B30,0))</f>
        <v>0</v>
      </c>
      <c r="H29" s="119" t="s">
        <v>85</v>
      </c>
    </row>
    <row r="30" spans="1:8" ht="14.25" customHeight="1" outlineLevel="1">
      <c r="A30" s="23"/>
      <c r="B30" s="24">
        <v>7</v>
      </c>
      <c r="C30" s="25" t="s">
        <v>113</v>
      </c>
      <c r="D30" s="29" t="s">
        <v>114</v>
      </c>
      <c r="E30" s="23"/>
      <c r="F30" s="30"/>
      <c r="G30" s="96">
        <v>0</v>
      </c>
      <c r="H30" s="115"/>
    </row>
    <row r="31" spans="1:8" ht="14.25" customHeight="1" outlineLevel="1">
      <c r="A31" s="23"/>
      <c r="B31" s="137" t="s">
        <v>115</v>
      </c>
      <c r="C31" s="112"/>
      <c r="D31" s="29"/>
      <c r="E31" s="23"/>
      <c r="F31" s="31"/>
      <c r="G31" s="78">
        <v>0</v>
      </c>
      <c r="H31" s="115"/>
    </row>
    <row r="32" spans="1:8" ht="14.25" customHeight="1" outlineLevel="1">
      <c r="A32" s="23"/>
      <c r="B32" s="24">
        <v>7</v>
      </c>
      <c r="C32" s="25" t="s">
        <v>116</v>
      </c>
      <c r="D32" s="113" t="s">
        <v>117</v>
      </c>
      <c r="E32" s="114"/>
      <c r="F32" s="119">
        <v>20</v>
      </c>
      <c r="G32" s="138">
        <f>E32/F32</f>
        <v>0</v>
      </c>
      <c r="H32" s="115"/>
    </row>
    <row r="33" spans="1:8" ht="14.25" customHeight="1" outlineLevel="1">
      <c r="A33" s="23"/>
      <c r="B33" s="24">
        <v>6</v>
      </c>
      <c r="C33" s="25" t="s">
        <v>118</v>
      </c>
      <c r="D33" s="112"/>
      <c r="E33" s="115"/>
      <c r="F33" s="115"/>
      <c r="G33" s="112"/>
      <c r="H33" s="115"/>
    </row>
    <row r="34" spans="1:8" ht="14.25" customHeight="1" outlineLevel="1">
      <c r="A34" s="23"/>
      <c r="B34" s="24">
        <v>5</v>
      </c>
      <c r="C34" s="25" t="s">
        <v>119</v>
      </c>
      <c r="D34" s="112"/>
      <c r="E34" s="115"/>
      <c r="F34" s="115"/>
      <c r="G34" s="112"/>
      <c r="H34" s="115"/>
    </row>
    <row r="35" spans="1:8" ht="14.25" customHeight="1" outlineLevel="1">
      <c r="A35" s="23"/>
      <c r="B35" s="24">
        <v>4</v>
      </c>
      <c r="C35" s="25" t="s">
        <v>120</v>
      </c>
      <c r="D35" s="112"/>
      <c r="E35" s="115"/>
      <c r="F35" s="115"/>
      <c r="G35" s="112"/>
      <c r="H35" s="115"/>
    </row>
    <row r="36" spans="1:8" ht="14.25" customHeight="1" outlineLevel="1">
      <c r="A36" s="23"/>
      <c r="B36" s="24">
        <v>3</v>
      </c>
      <c r="C36" s="25" t="s">
        <v>121</v>
      </c>
      <c r="D36" s="112"/>
      <c r="E36" s="115"/>
      <c r="F36" s="115"/>
      <c r="G36" s="112"/>
      <c r="H36" s="115"/>
    </row>
    <row r="37" spans="1:8" ht="15" customHeight="1" outlineLevel="1">
      <c r="A37" s="23"/>
      <c r="B37" s="24">
        <v>2</v>
      </c>
      <c r="C37" s="25" t="s">
        <v>122</v>
      </c>
      <c r="D37" s="112"/>
      <c r="E37" s="115"/>
      <c r="F37" s="115"/>
      <c r="G37" s="112"/>
      <c r="H37" s="115"/>
    </row>
    <row r="38" spans="1:8" ht="15" customHeight="1" outlineLevel="1">
      <c r="A38" s="23"/>
      <c r="B38" s="24">
        <v>1</v>
      </c>
      <c r="C38" s="25" t="s">
        <v>123</v>
      </c>
      <c r="D38" s="112"/>
      <c r="E38" s="115"/>
      <c r="F38" s="115"/>
      <c r="G38" s="112"/>
      <c r="H38" s="115"/>
    </row>
    <row r="39" spans="1:8" ht="15" customHeight="1" outlineLevel="1">
      <c r="A39" s="23"/>
      <c r="B39" s="24">
        <v>0</v>
      </c>
      <c r="C39" s="32" t="s">
        <v>124</v>
      </c>
      <c r="D39" s="112"/>
      <c r="E39" s="115"/>
      <c r="F39" s="115"/>
      <c r="G39" s="112"/>
      <c r="H39" s="115"/>
    </row>
    <row r="40" spans="1:8" ht="15" customHeight="1" outlineLevel="1">
      <c r="A40" s="23"/>
      <c r="B40" s="28" t="s">
        <v>125</v>
      </c>
      <c r="C40" s="25"/>
      <c r="D40" s="29"/>
      <c r="E40" s="23"/>
      <c r="F40" s="31"/>
      <c r="G40" s="95">
        <v>0</v>
      </c>
      <c r="H40" s="115"/>
    </row>
    <row r="41" spans="1:8" ht="15" customHeight="1" outlineLevel="1">
      <c r="A41" s="23"/>
      <c r="B41" s="24">
        <v>2</v>
      </c>
      <c r="C41" s="33" t="s">
        <v>126</v>
      </c>
      <c r="D41" s="113" t="s">
        <v>127</v>
      </c>
      <c r="E41" s="114"/>
      <c r="F41" s="119">
        <f>$F$32</f>
        <v>20</v>
      </c>
      <c r="G41" s="120">
        <f>E41/F41</f>
        <v>0</v>
      </c>
      <c r="H41" s="115"/>
    </row>
    <row r="42" spans="1:8" ht="15" customHeight="1" outlineLevel="1">
      <c r="A42" s="23"/>
      <c r="B42" s="24">
        <v>1</v>
      </c>
      <c r="C42" s="25" t="s">
        <v>128</v>
      </c>
      <c r="D42" s="112"/>
      <c r="E42" s="115"/>
      <c r="F42" s="115"/>
      <c r="G42" s="112"/>
      <c r="H42" s="115"/>
    </row>
    <row r="43" spans="1:8" ht="15" customHeight="1" outlineLevel="1">
      <c r="A43" s="23"/>
      <c r="B43" s="24">
        <v>0</v>
      </c>
      <c r="C43" s="25" t="s">
        <v>129</v>
      </c>
      <c r="D43" s="112"/>
      <c r="E43" s="115"/>
      <c r="F43" s="115"/>
      <c r="G43" s="112"/>
      <c r="H43" s="115"/>
    </row>
    <row r="44" spans="1:8" ht="31.5" customHeight="1">
      <c r="A44" s="80" t="s">
        <v>14</v>
      </c>
      <c r="B44" s="81"/>
      <c r="C44" s="82"/>
      <c r="D44" s="83"/>
      <c r="E44" s="84" t="s">
        <v>130</v>
      </c>
      <c r="F44" s="84" t="s">
        <v>131</v>
      </c>
      <c r="G44" s="84" t="s">
        <v>82</v>
      </c>
      <c r="H44" s="85">
        <f>G46*((G48*B48)+(G49*B49)+(G50*B50)+(G51*B51))</f>
        <v>0</v>
      </c>
    </row>
    <row r="45" spans="1:8" ht="14.25" customHeight="1" outlineLevel="1">
      <c r="A45" s="23"/>
      <c r="B45" s="24" t="s">
        <v>132</v>
      </c>
      <c r="C45" s="25"/>
      <c r="D45" s="29"/>
      <c r="E45" s="93"/>
      <c r="F45" s="94"/>
      <c r="G45" s="27"/>
      <c r="H45" s="78"/>
    </row>
    <row r="46" spans="1:8" ht="14.25" customHeight="1" outlineLevel="1">
      <c r="A46" s="23"/>
      <c r="B46" s="24"/>
      <c r="C46" s="25" t="s">
        <v>133</v>
      </c>
      <c r="D46" s="29" t="s">
        <v>134</v>
      </c>
      <c r="E46" s="93">
        <v>0</v>
      </c>
      <c r="F46" s="94">
        <v>42</v>
      </c>
      <c r="G46" s="27">
        <f>E46/F46</f>
        <v>0</v>
      </c>
      <c r="H46" s="119" t="s">
        <v>91</v>
      </c>
    </row>
    <row r="47" spans="1:8" ht="14.25" customHeight="1" outlineLevel="1">
      <c r="A47" s="23"/>
      <c r="B47" s="24" t="s">
        <v>135</v>
      </c>
      <c r="C47" s="25"/>
      <c r="D47" s="29"/>
      <c r="E47" s="93"/>
      <c r="F47" s="96"/>
      <c r="G47" s="27"/>
      <c r="H47" s="115"/>
    </row>
    <row r="48" spans="1:8" ht="14.25" customHeight="1" outlineLevel="1">
      <c r="A48" s="23"/>
      <c r="B48" s="24">
        <v>7</v>
      </c>
      <c r="C48" s="25" t="s">
        <v>136</v>
      </c>
      <c r="D48" s="29" t="s">
        <v>137</v>
      </c>
      <c r="E48" s="93"/>
      <c r="F48" s="96"/>
      <c r="G48" s="27">
        <v>0.2</v>
      </c>
      <c r="H48" s="115"/>
    </row>
    <row r="49" spans="1:8" ht="14.25" customHeight="1" outlineLevel="1">
      <c r="A49" s="23"/>
      <c r="B49" s="24">
        <v>5</v>
      </c>
      <c r="C49" s="25" t="s">
        <v>138</v>
      </c>
      <c r="D49" s="29" t="s">
        <v>139</v>
      </c>
      <c r="E49" s="93"/>
      <c r="F49" s="96"/>
      <c r="G49" s="27">
        <v>0.8</v>
      </c>
      <c r="H49" s="115"/>
    </row>
    <row r="50" spans="1:8" ht="14.25" customHeight="1" outlineLevel="1">
      <c r="A50" s="23"/>
      <c r="B50" s="24">
        <v>3</v>
      </c>
      <c r="C50" s="25" t="s">
        <v>140</v>
      </c>
      <c r="D50" s="29" t="s">
        <v>141</v>
      </c>
      <c r="E50" s="93"/>
      <c r="F50" s="96"/>
      <c r="G50" s="27">
        <v>0</v>
      </c>
      <c r="H50" s="115"/>
    </row>
    <row r="51" spans="1:8" ht="14.25" customHeight="1" outlineLevel="1">
      <c r="A51" s="23"/>
      <c r="B51" s="24">
        <v>0</v>
      </c>
      <c r="C51" s="25" t="s">
        <v>142</v>
      </c>
      <c r="D51" s="29" t="s">
        <v>141</v>
      </c>
      <c r="E51" s="93"/>
      <c r="F51" s="96"/>
      <c r="G51" s="27">
        <v>0</v>
      </c>
      <c r="H51" s="115"/>
    </row>
    <row r="52" spans="1:8" ht="31.5" customHeight="1">
      <c r="A52" s="72" t="s">
        <v>15</v>
      </c>
      <c r="B52" s="73"/>
      <c r="C52" s="74"/>
      <c r="D52" s="74"/>
      <c r="E52" s="127"/>
      <c r="F52" s="128"/>
      <c r="G52" s="129"/>
      <c r="H52" s="75">
        <f>H53+H64+H69+H74+H79+H83</f>
        <v>0</v>
      </c>
    </row>
    <row r="53" spans="1:8" ht="31.5" customHeight="1">
      <c r="A53" s="80" t="s">
        <v>16</v>
      </c>
      <c r="B53" s="81"/>
      <c r="C53" s="82"/>
      <c r="D53" s="83"/>
      <c r="E53" s="84"/>
      <c r="F53" s="84"/>
      <c r="G53" s="84"/>
      <c r="H53" s="85">
        <f>G54</f>
        <v>0</v>
      </c>
    </row>
    <row r="54" spans="1:8" ht="14.25" customHeight="1" outlineLevel="1">
      <c r="A54" s="23"/>
      <c r="B54" s="23" t="s">
        <v>143</v>
      </c>
      <c r="C54" s="25"/>
      <c r="D54" s="113" t="s">
        <v>144</v>
      </c>
      <c r="E54" s="23"/>
      <c r="F54" s="31"/>
      <c r="G54" s="119">
        <v>0</v>
      </c>
      <c r="H54" s="119" t="s">
        <v>91</v>
      </c>
    </row>
    <row r="55" spans="1:8" ht="14.25" customHeight="1" outlineLevel="1">
      <c r="A55" s="23"/>
      <c r="B55" s="24">
        <v>4</v>
      </c>
      <c r="C55" s="25" t="s">
        <v>145</v>
      </c>
      <c r="D55" s="112"/>
      <c r="E55" s="23"/>
      <c r="F55" s="31"/>
      <c r="G55" s="115"/>
      <c r="H55" s="115"/>
    </row>
    <row r="56" spans="1:8" ht="14.25" customHeight="1" outlineLevel="1">
      <c r="A56" s="23"/>
      <c r="B56" s="23" t="s">
        <v>146</v>
      </c>
      <c r="C56" s="25"/>
      <c r="D56" s="112"/>
      <c r="E56" s="23"/>
      <c r="F56" s="31"/>
      <c r="G56" s="115"/>
      <c r="H56" s="115"/>
    </row>
    <row r="57" spans="1:8" ht="14.25" customHeight="1" outlineLevel="1">
      <c r="A57" s="23"/>
      <c r="B57" s="24">
        <v>4</v>
      </c>
      <c r="C57" s="25" t="s">
        <v>147</v>
      </c>
      <c r="D57" s="112"/>
      <c r="E57" s="23"/>
      <c r="F57" s="31"/>
      <c r="G57" s="115"/>
      <c r="H57" s="115"/>
    </row>
    <row r="58" spans="1:8" ht="14.25" customHeight="1" outlineLevel="1">
      <c r="A58" s="23"/>
      <c r="B58" s="24">
        <v>2</v>
      </c>
      <c r="C58" s="25" t="s">
        <v>148</v>
      </c>
      <c r="D58" s="112"/>
      <c r="E58" s="23"/>
      <c r="F58" s="31"/>
      <c r="G58" s="115"/>
      <c r="H58" s="115"/>
    </row>
    <row r="59" spans="1:8" ht="14.25" customHeight="1" outlineLevel="1">
      <c r="A59" s="23"/>
      <c r="B59" s="23" t="s">
        <v>149</v>
      </c>
      <c r="C59" s="25"/>
      <c r="D59" s="112"/>
      <c r="E59" s="23"/>
      <c r="F59" s="31"/>
      <c r="G59" s="115"/>
      <c r="H59" s="115"/>
    </row>
    <row r="60" spans="1:8" ht="14.25" customHeight="1" outlineLevel="1">
      <c r="A60" s="23"/>
      <c r="B60" s="24">
        <v>4</v>
      </c>
      <c r="C60" s="25" t="s">
        <v>150</v>
      </c>
      <c r="D60" s="112"/>
      <c r="E60" s="23"/>
      <c r="F60" s="31"/>
      <c r="G60" s="115"/>
      <c r="H60" s="115"/>
    </row>
    <row r="61" spans="1:8" ht="14.25" customHeight="1" outlineLevel="1">
      <c r="A61" s="23"/>
      <c r="B61" s="24">
        <v>2</v>
      </c>
      <c r="C61" s="25" t="s">
        <v>151</v>
      </c>
      <c r="D61" s="112"/>
      <c r="E61" s="23"/>
      <c r="F61" s="31"/>
      <c r="G61" s="115"/>
      <c r="H61" s="115"/>
    </row>
    <row r="62" spans="1:8" ht="14.25" customHeight="1" outlineLevel="1">
      <c r="A62" s="23"/>
      <c r="B62" s="24">
        <v>1</v>
      </c>
      <c r="C62" s="25" t="s">
        <v>152</v>
      </c>
      <c r="D62" s="112"/>
      <c r="E62" s="23"/>
      <c r="F62" s="31"/>
      <c r="G62" s="115"/>
      <c r="H62" s="115"/>
    </row>
    <row r="63" spans="1:8" ht="14.25" customHeight="1" outlineLevel="1">
      <c r="A63" s="23"/>
      <c r="B63" s="24">
        <v>0</v>
      </c>
      <c r="C63" s="25" t="s">
        <v>153</v>
      </c>
      <c r="D63" s="112"/>
      <c r="E63" s="23"/>
      <c r="F63" s="31"/>
      <c r="G63" s="115"/>
      <c r="H63" s="115"/>
    </row>
    <row r="64" spans="1:8" ht="31.5" customHeight="1">
      <c r="A64" s="80" t="s">
        <v>17</v>
      </c>
      <c r="B64" s="81"/>
      <c r="C64" s="82"/>
      <c r="D64" s="83"/>
      <c r="E64" s="84"/>
      <c r="F64" s="84"/>
      <c r="G64" s="84"/>
      <c r="H64" s="85">
        <f>G65</f>
        <v>0</v>
      </c>
    </row>
    <row r="65" spans="1:8" ht="14.25" customHeight="1" outlineLevel="1">
      <c r="A65" s="34"/>
      <c r="B65" s="24">
        <v>3</v>
      </c>
      <c r="C65" s="25" t="s">
        <v>154</v>
      </c>
      <c r="D65" s="111" t="s">
        <v>155</v>
      </c>
      <c r="E65" s="23"/>
      <c r="F65" s="31"/>
      <c r="G65" s="119">
        <v>0</v>
      </c>
      <c r="H65" s="119" t="s">
        <v>91</v>
      </c>
    </row>
    <row r="66" spans="1:8" ht="14.25" customHeight="1" outlineLevel="1">
      <c r="A66" s="23"/>
      <c r="B66" s="24">
        <v>2</v>
      </c>
      <c r="C66" s="25" t="s">
        <v>156</v>
      </c>
      <c r="D66" s="112"/>
      <c r="E66" s="23"/>
      <c r="F66" s="31"/>
      <c r="G66" s="115"/>
      <c r="H66" s="115"/>
    </row>
    <row r="67" spans="1:8" ht="14.25" customHeight="1" outlineLevel="1">
      <c r="A67" s="23"/>
      <c r="B67" s="24">
        <v>1</v>
      </c>
      <c r="C67" s="25" t="s">
        <v>157</v>
      </c>
      <c r="D67" s="112"/>
      <c r="E67" s="23"/>
      <c r="F67" s="31"/>
      <c r="G67" s="115"/>
      <c r="H67" s="115"/>
    </row>
    <row r="68" spans="1:8" ht="14.25" customHeight="1" outlineLevel="1">
      <c r="A68" s="23"/>
      <c r="B68" s="24">
        <v>0</v>
      </c>
      <c r="C68" s="25" t="s">
        <v>158</v>
      </c>
      <c r="D68" s="112"/>
      <c r="E68" s="23"/>
      <c r="F68" s="31"/>
      <c r="G68" s="115"/>
      <c r="H68" s="115"/>
    </row>
    <row r="69" spans="1:8" ht="31.5" customHeight="1">
      <c r="A69" s="80" t="s">
        <v>159</v>
      </c>
      <c r="B69" s="81"/>
      <c r="C69" s="82"/>
      <c r="D69" s="83"/>
      <c r="E69" s="84"/>
      <c r="F69" s="84"/>
      <c r="G69" s="84"/>
      <c r="H69" s="85">
        <f>G70</f>
        <v>0</v>
      </c>
    </row>
    <row r="70" spans="1:8" ht="14.25" customHeight="1" outlineLevel="1">
      <c r="A70" s="34"/>
      <c r="B70" s="24">
        <v>3</v>
      </c>
      <c r="C70" s="25" t="s">
        <v>160</v>
      </c>
      <c r="D70" s="113" t="s">
        <v>144</v>
      </c>
      <c r="E70" s="23"/>
      <c r="F70" s="31"/>
      <c r="G70" s="119">
        <v>0</v>
      </c>
      <c r="H70" s="119" t="s">
        <v>91</v>
      </c>
    </row>
    <row r="71" spans="1:8" ht="14.25" customHeight="1" outlineLevel="1">
      <c r="A71" s="23"/>
      <c r="B71" s="24">
        <v>2</v>
      </c>
      <c r="C71" s="25" t="s">
        <v>161</v>
      </c>
      <c r="D71" s="112"/>
      <c r="E71" s="23"/>
      <c r="F71" s="31"/>
      <c r="G71" s="115"/>
      <c r="H71" s="115"/>
    </row>
    <row r="72" spans="1:8" ht="14.25" customHeight="1" outlineLevel="1">
      <c r="A72" s="23"/>
      <c r="B72" s="24">
        <v>1</v>
      </c>
      <c r="C72" s="25" t="s">
        <v>162</v>
      </c>
      <c r="D72" s="112"/>
      <c r="E72" s="23"/>
      <c r="F72" s="31"/>
      <c r="G72" s="115"/>
      <c r="H72" s="115"/>
    </row>
    <row r="73" spans="1:8" ht="14.25" customHeight="1" outlineLevel="1">
      <c r="A73" s="23"/>
      <c r="B73" s="24">
        <v>0</v>
      </c>
      <c r="C73" s="25" t="s">
        <v>163</v>
      </c>
      <c r="D73" s="112"/>
      <c r="E73" s="23"/>
      <c r="F73" s="31"/>
      <c r="G73" s="115"/>
      <c r="H73" s="115"/>
    </row>
    <row r="74" spans="1:8" ht="31.5" customHeight="1">
      <c r="A74" s="80" t="s">
        <v>18</v>
      </c>
      <c r="B74" s="81"/>
      <c r="C74" s="82"/>
      <c r="D74" s="83"/>
      <c r="E74" s="84"/>
      <c r="F74" s="84"/>
      <c r="G74" s="84"/>
      <c r="H74" s="85">
        <f>G75</f>
        <v>0</v>
      </c>
    </row>
    <row r="75" spans="1:8" ht="14.25" customHeight="1" outlineLevel="1">
      <c r="A75" s="34"/>
      <c r="B75" s="24">
        <v>3</v>
      </c>
      <c r="C75" s="25" t="s">
        <v>164</v>
      </c>
      <c r="D75" s="113" t="s">
        <v>144</v>
      </c>
      <c r="E75" s="23"/>
      <c r="F75" s="31"/>
      <c r="G75" s="119">
        <v>0</v>
      </c>
      <c r="H75" s="119" t="s">
        <v>91</v>
      </c>
    </row>
    <row r="76" spans="1:8" ht="14.25" customHeight="1" outlineLevel="1">
      <c r="A76" s="23"/>
      <c r="B76" s="24">
        <v>2</v>
      </c>
      <c r="C76" s="25" t="s">
        <v>165</v>
      </c>
      <c r="D76" s="112"/>
      <c r="E76" s="23"/>
      <c r="F76" s="31"/>
      <c r="G76" s="115"/>
      <c r="H76" s="115"/>
    </row>
    <row r="77" spans="1:8" ht="14.25" customHeight="1" outlineLevel="1">
      <c r="A77" s="23"/>
      <c r="B77" s="24">
        <v>1</v>
      </c>
      <c r="C77" s="25" t="s">
        <v>166</v>
      </c>
      <c r="D77" s="112"/>
      <c r="E77" s="23"/>
      <c r="F77" s="31"/>
      <c r="G77" s="115"/>
      <c r="H77" s="115"/>
    </row>
    <row r="78" spans="1:8" ht="14.25" customHeight="1" outlineLevel="1">
      <c r="A78" s="23"/>
      <c r="B78" s="24">
        <v>0</v>
      </c>
      <c r="C78" s="25" t="s">
        <v>167</v>
      </c>
      <c r="D78" s="112"/>
      <c r="E78" s="23"/>
      <c r="F78" s="31"/>
      <c r="G78" s="115"/>
      <c r="H78" s="115"/>
    </row>
    <row r="79" spans="1:8" ht="31.5" customHeight="1">
      <c r="A79" s="80" t="s">
        <v>19</v>
      </c>
      <c r="B79" s="81"/>
      <c r="C79" s="82"/>
      <c r="D79" s="83"/>
      <c r="E79" s="84"/>
      <c r="F79" s="84"/>
      <c r="G79" s="84"/>
      <c r="H79" s="85">
        <f>G80</f>
        <v>0</v>
      </c>
    </row>
    <row r="80" spans="1:8" ht="14.25" customHeight="1" outlineLevel="1">
      <c r="A80" s="34"/>
      <c r="B80" s="24">
        <v>2</v>
      </c>
      <c r="C80" s="25" t="s">
        <v>168</v>
      </c>
      <c r="D80" s="113" t="s">
        <v>144</v>
      </c>
      <c r="E80" s="23"/>
      <c r="F80" s="31"/>
      <c r="G80" s="119">
        <v>0</v>
      </c>
      <c r="H80" s="119" t="s">
        <v>91</v>
      </c>
    </row>
    <row r="81" spans="1:8" ht="14.25" customHeight="1" outlineLevel="1">
      <c r="A81" s="23"/>
      <c r="B81" s="24">
        <v>1</v>
      </c>
      <c r="C81" s="25" t="s">
        <v>169</v>
      </c>
      <c r="D81" s="112"/>
      <c r="E81" s="23"/>
      <c r="F81" s="31"/>
      <c r="G81" s="115"/>
      <c r="H81" s="115"/>
    </row>
    <row r="82" spans="1:8" ht="14.25" customHeight="1" outlineLevel="1">
      <c r="A82" s="23"/>
      <c r="B82" s="24">
        <v>0</v>
      </c>
      <c r="C82" s="25" t="s">
        <v>170</v>
      </c>
      <c r="D82" s="112"/>
      <c r="E82" s="23"/>
      <c r="F82" s="31"/>
      <c r="G82" s="115"/>
      <c r="H82" s="115"/>
    </row>
    <row r="83" spans="1:8" ht="31.5" customHeight="1">
      <c r="A83" s="80" t="s">
        <v>20</v>
      </c>
      <c r="B83" s="81"/>
      <c r="C83" s="82"/>
      <c r="D83" s="83"/>
      <c r="E83" s="84"/>
      <c r="F83" s="84"/>
      <c r="G83" s="84"/>
      <c r="H83" s="85">
        <f>G84</f>
        <v>0</v>
      </c>
    </row>
    <row r="84" spans="1:8" ht="14.25" customHeight="1" outlineLevel="1">
      <c r="A84" s="34"/>
      <c r="B84" s="24">
        <v>3</v>
      </c>
      <c r="C84" s="25" t="s">
        <v>171</v>
      </c>
      <c r="D84" s="113" t="s">
        <v>144</v>
      </c>
      <c r="E84" s="23"/>
      <c r="F84" s="31"/>
      <c r="G84" s="119">
        <v>0</v>
      </c>
      <c r="H84" s="119" t="s">
        <v>91</v>
      </c>
    </row>
    <row r="85" spans="1:8" ht="14.25" customHeight="1" outlineLevel="1">
      <c r="A85" s="23"/>
      <c r="B85" s="24">
        <v>2</v>
      </c>
      <c r="C85" s="25" t="s">
        <v>172</v>
      </c>
      <c r="D85" s="112"/>
      <c r="E85" s="23"/>
      <c r="F85" s="31"/>
      <c r="G85" s="115"/>
      <c r="H85" s="115"/>
    </row>
    <row r="86" spans="1:8" ht="14.25" customHeight="1" outlineLevel="1">
      <c r="A86" s="23"/>
      <c r="B86" s="24">
        <v>1</v>
      </c>
      <c r="C86" s="25" t="s">
        <v>173</v>
      </c>
      <c r="D86" s="112"/>
      <c r="E86" s="23"/>
      <c r="F86" s="31"/>
      <c r="G86" s="115"/>
      <c r="H86" s="115"/>
    </row>
    <row r="87" spans="1:8" ht="14.25" customHeight="1" outlineLevel="1">
      <c r="A87" s="23"/>
      <c r="B87" s="24">
        <v>0</v>
      </c>
      <c r="C87" s="25" t="s">
        <v>174</v>
      </c>
      <c r="D87" s="112"/>
      <c r="E87" s="23"/>
      <c r="F87" s="31"/>
      <c r="G87" s="115"/>
      <c r="H87" s="115"/>
    </row>
    <row r="88" spans="1:8" ht="31.5" customHeight="1">
      <c r="A88" s="72" t="s">
        <v>21</v>
      </c>
      <c r="B88" s="73"/>
      <c r="C88" s="74"/>
      <c r="D88" s="74"/>
      <c r="E88" s="127"/>
      <c r="F88" s="128"/>
      <c r="G88" s="129"/>
      <c r="H88" s="75">
        <f>H89+H96+H101+H110+H114+H118+H120+H125+H128+H134+H140</f>
        <v>0</v>
      </c>
    </row>
    <row r="89" spans="1:8" ht="31.5" customHeight="1">
      <c r="A89" s="80" t="s">
        <v>22</v>
      </c>
      <c r="B89" s="81"/>
      <c r="C89" s="82"/>
      <c r="D89" s="83"/>
      <c r="E89" s="84"/>
      <c r="F89" s="84"/>
      <c r="G89" s="84"/>
      <c r="H89" s="85">
        <f>G91+(G93*B93)+(G94*B94)+(G95*B95)</f>
        <v>0</v>
      </c>
    </row>
    <row r="90" spans="1:8" ht="14.25" customHeight="1" outlineLevel="1">
      <c r="A90" s="23"/>
      <c r="B90" s="35" t="s">
        <v>175</v>
      </c>
      <c r="C90" s="36"/>
      <c r="D90" s="37"/>
      <c r="E90" s="35"/>
      <c r="F90" s="38"/>
      <c r="G90" s="38"/>
      <c r="H90" s="119" t="s">
        <v>85</v>
      </c>
    </row>
    <row r="91" spans="1:8" ht="14.25" customHeight="1" outlineLevel="1">
      <c r="A91" s="23"/>
      <c r="B91" s="24">
        <v>3</v>
      </c>
      <c r="C91" s="25" t="s">
        <v>176</v>
      </c>
      <c r="D91" s="29" t="s">
        <v>177</v>
      </c>
      <c r="E91" s="23"/>
      <c r="F91" s="30"/>
      <c r="G91" s="94">
        <v>0</v>
      </c>
      <c r="H91" s="115"/>
    </row>
    <row r="92" spans="1:8" ht="14.25" customHeight="1" outlineLevel="1">
      <c r="A92" s="23"/>
      <c r="B92" s="35" t="s">
        <v>149</v>
      </c>
      <c r="C92" s="36"/>
      <c r="D92" s="37"/>
      <c r="E92" s="39" t="s">
        <v>178</v>
      </c>
      <c r="F92" s="40" t="s">
        <v>179</v>
      </c>
      <c r="G92" s="39" t="s">
        <v>180</v>
      </c>
      <c r="H92" s="115"/>
    </row>
    <row r="93" spans="1:8" ht="14.25" customHeight="1" outlineLevel="1">
      <c r="A93" s="23"/>
      <c r="B93" s="24">
        <v>3</v>
      </c>
      <c r="C93" s="25" t="s">
        <v>181</v>
      </c>
      <c r="D93" s="113" t="s">
        <v>182</v>
      </c>
      <c r="E93" s="93"/>
      <c r="F93" s="78">
        <v>42</v>
      </c>
      <c r="G93" s="27">
        <f t="shared" ref="G93:G95" si="5">E93/F93</f>
        <v>0</v>
      </c>
      <c r="H93" s="115"/>
    </row>
    <row r="94" spans="1:8" ht="14.25" customHeight="1" outlineLevel="1">
      <c r="A94" s="23"/>
      <c r="B94" s="24">
        <v>1</v>
      </c>
      <c r="C94" s="25" t="s">
        <v>183</v>
      </c>
      <c r="D94" s="112"/>
      <c r="E94" s="93"/>
      <c r="F94" s="97">
        <f>F93</f>
        <v>42</v>
      </c>
      <c r="G94" s="27">
        <f t="shared" si="5"/>
        <v>0</v>
      </c>
      <c r="H94" s="115"/>
    </row>
    <row r="95" spans="1:8" ht="14.25" customHeight="1" outlineLevel="1">
      <c r="A95" s="23"/>
      <c r="B95" s="24">
        <v>0</v>
      </c>
      <c r="C95" s="25" t="s">
        <v>184</v>
      </c>
      <c r="D95" s="112"/>
      <c r="E95" s="93"/>
      <c r="F95" s="97">
        <f>F93</f>
        <v>42</v>
      </c>
      <c r="G95" s="27">
        <f t="shared" si="5"/>
        <v>0</v>
      </c>
      <c r="H95" s="115"/>
    </row>
    <row r="96" spans="1:8" ht="31.5" customHeight="1">
      <c r="A96" s="80" t="s">
        <v>23</v>
      </c>
      <c r="B96" s="81"/>
      <c r="C96" s="82"/>
      <c r="D96" s="83"/>
      <c r="E96" s="84" t="s">
        <v>185</v>
      </c>
      <c r="F96" s="84" t="s">
        <v>186</v>
      </c>
      <c r="G96" s="84" t="s">
        <v>187</v>
      </c>
      <c r="H96" s="85">
        <f>(G97*B97)+(G98*B98)+(G99*B99)+(G100*B100)</f>
        <v>0</v>
      </c>
    </row>
    <row r="97" spans="1:8" ht="14.25" customHeight="1" outlineLevel="1">
      <c r="A97" s="23"/>
      <c r="B97" s="24">
        <v>3</v>
      </c>
      <c r="C97" s="25" t="s">
        <v>188</v>
      </c>
      <c r="D97" s="113" t="s">
        <v>189</v>
      </c>
      <c r="E97" s="93"/>
      <c r="F97" s="78">
        <v>100</v>
      </c>
      <c r="G97" s="27">
        <f t="shared" ref="G97:G100" si="6">E97/F97</f>
        <v>0</v>
      </c>
      <c r="H97" s="119" t="s">
        <v>91</v>
      </c>
    </row>
    <row r="98" spans="1:8" ht="14.25" customHeight="1" outlineLevel="1">
      <c r="A98" s="23"/>
      <c r="B98" s="24">
        <v>2</v>
      </c>
      <c r="C98" s="25" t="s">
        <v>190</v>
      </c>
      <c r="D98" s="112"/>
      <c r="E98" s="93"/>
      <c r="F98" s="41">
        <f t="shared" ref="F98:F100" si="7">$F$97</f>
        <v>100</v>
      </c>
      <c r="G98" s="27">
        <f t="shared" si="6"/>
        <v>0</v>
      </c>
      <c r="H98" s="115"/>
    </row>
    <row r="99" spans="1:8" ht="14.25" customHeight="1" outlineLevel="1">
      <c r="A99" s="23"/>
      <c r="B99" s="24">
        <v>1</v>
      </c>
      <c r="C99" s="25" t="s">
        <v>191</v>
      </c>
      <c r="D99" s="112"/>
      <c r="E99" s="93"/>
      <c r="F99" s="41">
        <f t="shared" si="7"/>
        <v>100</v>
      </c>
      <c r="G99" s="27">
        <f t="shared" si="6"/>
        <v>0</v>
      </c>
      <c r="H99" s="115"/>
    </row>
    <row r="100" spans="1:8" ht="14.25" customHeight="1" outlineLevel="1">
      <c r="A100" s="23"/>
      <c r="B100" s="24">
        <v>0</v>
      </c>
      <c r="C100" s="25" t="s">
        <v>192</v>
      </c>
      <c r="D100" s="112"/>
      <c r="E100" s="93"/>
      <c r="F100" s="41">
        <f t="shared" si="7"/>
        <v>100</v>
      </c>
      <c r="G100" s="27">
        <f t="shared" si="6"/>
        <v>0</v>
      </c>
      <c r="H100" s="115"/>
    </row>
    <row r="101" spans="1:8" ht="31.5" customHeight="1">
      <c r="A101" s="80" t="s">
        <v>24</v>
      </c>
      <c r="B101" s="81"/>
      <c r="C101" s="82"/>
      <c r="D101" s="83"/>
      <c r="E101" s="84"/>
      <c r="F101" s="84"/>
      <c r="G101" s="84"/>
      <c r="H101" s="85">
        <f>G102</f>
        <v>0</v>
      </c>
    </row>
    <row r="102" spans="1:8" ht="14.25" customHeight="1" outlineLevel="1">
      <c r="A102" s="23"/>
      <c r="B102" s="23" t="s">
        <v>193</v>
      </c>
      <c r="C102" s="23"/>
      <c r="D102" s="113" t="s">
        <v>144</v>
      </c>
      <c r="E102" s="23"/>
      <c r="F102" s="31"/>
      <c r="G102" s="119">
        <v>0</v>
      </c>
      <c r="H102" s="119" t="s">
        <v>85</v>
      </c>
    </row>
    <row r="103" spans="1:8" ht="14.25" customHeight="1" outlineLevel="1">
      <c r="A103" s="23"/>
      <c r="B103" s="24">
        <v>2</v>
      </c>
      <c r="C103" s="25" t="s">
        <v>176</v>
      </c>
      <c r="D103" s="112"/>
      <c r="E103" s="23"/>
      <c r="F103" s="31"/>
      <c r="G103" s="115"/>
      <c r="H103" s="115"/>
    </row>
    <row r="104" spans="1:8" ht="14.25" customHeight="1" outlineLevel="1">
      <c r="A104" s="23"/>
      <c r="B104" s="23" t="s">
        <v>194</v>
      </c>
      <c r="C104" s="25"/>
      <c r="D104" s="112"/>
      <c r="E104" s="23"/>
      <c r="F104" s="31"/>
      <c r="G104" s="115"/>
      <c r="H104" s="115"/>
    </row>
    <row r="105" spans="1:8" ht="14.25" customHeight="1" outlineLevel="1">
      <c r="A105" s="23"/>
      <c r="B105" s="24">
        <v>2</v>
      </c>
      <c r="C105" s="25" t="s">
        <v>176</v>
      </c>
      <c r="D105" s="112"/>
      <c r="E105" s="23"/>
      <c r="F105" s="31"/>
      <c r="G105" s="115"/>
      <c r="H105" s="115"/>
    </row>
    <row r="106" spans="1:8" ht="14.25" customHeight="1" outlineLevel="1">
      <c r="A106" s="23"/>
      <c r="B106" s="23" t="s">
        <v>195</v>
      </c>
      <c r="C106" s="25"/>
      <c r="D106" s="112"/>
      <c r="E106" s="23"/>
      <c r="F106" s="31"/>
      <c r="G106" s="115"/>
      <c r="H106" s="115"/>
    </row>
    <row r="107" spans="1:8" ht="14.25" customHeight="1" outlineLevel="1">
      <c r="A107" s="23"/>
      <c r="B107" s="24">
        <v>2</v>
      </c>
      <c r="C107" s="25" t="s">
        <v>196</v>
      </c>
      <c r="D107" s="112"/>
      <c r="E107" s="23"/>
      <c r="F107" s="31"/>
      <c r="G107" s="115"/>
      <c r="H107" s="115"/>
    </row>
    <row r="108" spans="1:8" ht="14.25" customHeight="1" outlineLevel="1">
      <c r="A108" s="23"/>
      <c r="B108" s="24">
        <v>1</v>
      </c>
      <c r="C108" s="25" t="s">
        <v>197</v>
      </c>
      <c r="D108" s="112"/>
      <c r="E108" s="23"/>
      <c r="F108" s="31"/>
      <c r="G108" s="115"/>
      <c r="H108" s="115"/>
    </row>
    <row r="109" spans="1:8" ht="14.25" customHeight="1" outlineLevel="1">
      <c r="A109" s="23"/>
      <c r="B109" s="24">
        <v>0</v>
      </c>
      <c r="C109" s="25" t="s">
        <v>198</v>
      </c>
      <c r="D109" s="112"/>
      <c r="E109" s="23"/>
      <c r="F109" s="31"/>
      <c r="G109" s="115"/>
      <c r="H109" s="115"/>
    </row>
    <row r="110" spans="1:8" ht="31.5" customHeight="1">
      <c r="A110" s="80" t="s">
        <v>25</v>
      </c>
      <c r="B110" s="81"/>
      <c r="C110" s="82"/>
      <c r="D110" s="83"/>
      <c r="E110" s="84"/>
      <c r="F110" s="84"/>
      <c r="G110" s="84"/>
      <c r="H110" s="85">
        <f>G111</f>
        <v>0</v>
      </c>
    </row>
    <row r="111" spans="1:8" ht="14.25" customHeight="1" outlineLevel="1">
      <c r="A111" s="23"/>
      <c r="B111" s="24">
        <v>2</v>
      </c>
      <c r="C111" s="25" t="s">
        <v>199</v>
      </c>
      <c r="D111" s="111" t="s">
        <v>144</v>
      </c>
      <c r="E111" s="23"/>
      <c r="F111" s="31"/>
      <c r="G111" s="119">
        <v>0</v>
      </c>
      <c r="H111" s="119" t="s">
        <v>91</v>
      </c>
    </row>
    <row r="112" spans="1:8" ht="14.25" customHeight="1" outlineLevel="1">
      <c r="A112" s="23"/>
      <c r="B112" s="24">
        <v>1</v>
      </c>
      <c r="C112" s="25" t="s">
        <v>200</v>
      </c>
      <c r="D112" s="112"/>
      <c r="E112" s="23"/>
      <c r="F112" s="31"/>
      <c r="G112" s="115"/>
      <c r="H112" s="115"/>
    </row>
    <row r="113" spans="1:8" ht="14.25" customHeight="1" outlineLevel="1">
      <c r="A113" s="23"/>
      <c r="B113" s="24">
        <v>0</v>
      </c>
      <c r="C113" s="25" t="s">
        <v>201</v>
      </c>
      <c r="D113" s="112"/>
      <c r="E113" s="23"/>
      <c r="F113" s="31"/>
      <c r="G113" s="115"/>
      <c r="H113" s="115"/>
    </row>
    <row r="114" spans="1:8" ht="31.5" customHeight="1">
      <c r="A114" s="80" t="s">
        <v>26</v>
      </c>
      <c r="B114" s="81"/>
      <c r="C114" s="82"/>
      <c r="D114" s="83"/>
      <c r="E114" s="84"/>
      <c r="F114" s="84"/>
      <c r="G114" s="84"/>
      <c r="H114" s="85">
        <f>G115</f>
        <v>0</v>
      </c>
    </row>
    <row r="115" spans="1:8" ht="14.25" customHeight="1" outlineLevel="1">
      <c r="A115" s="23"/>
      <c r="B115" s="24">
        <v>2</v>
      </c>
      <c r="C115" s="25" t="s">
        <v>202</v>
      </c>
      <c r="D115" s="113" t="s">
        <v>144</v>
      </c>
      <c r="E115" s="23"/>
      <c r="F115" s="31"/>
      <c r="G115" s="119">
        <v>0</v>
      </c>
      <c r="H115" s="119" t="s">
        <v>91</v>
      </c>
    </row>
    <row r="116" spans="1:8" ht="14.25" customHeight="1" outlineLevel="1">
      <c r="A116" s="23"/>
      <c r="B116" s="24">
        <v>1</v>
      </c>
      <c r="C116" s="25" t="s">
        <v>203</v>
      </c>
      <c r="D116" s="112"/>
      <c r="E116" s="23"/>
      <c r="F116" s="31"/>
      <c r="G116" s="115"/>
      <c r="H116" s="115"/>
    </row>
    <row r="117" spans="1:8" ht="14.25" customHeight="1" outlineLevel="1">
      <c r="A117" s="23"/>
      <c r="B117" s="24">
        <v>0</v>
      </c>
      <c r="C117" s="25" t="s">
        <v>204</v>
      </c>
      <c r="D117" s="112"/>
      <c r="E117" s="23"/>
      <c r="F117" s="31"/>
      <c r="G117" s="115"/>
      <c r="H117" s="115"/>
    </row>
    <row r="118" spans="1:8" ht="31.5" customHeight="1">
      <c r="A118" s="80" t="s">
        <v>27</v>
      </c>
      <c r="B118" s="81"/>
      <c r="C118" s="82"/>
      <c r="D118" s="83"/>
      <c r="E118" s="84"/>
      <c r="F118" s="84"/>
      <c r="G118" s="84"/>
      <c r="H118" s="85">
        <f>G119</f>
        <v>0</v>
      </c>
    </row>
    <row r="119" spans="1:8" ht="14.25" customHeight="1" outlineLevel="1">
      <c r="A119" s="23"/>
      <c r="B119" s="24">
        <v>2</v>
      </c>
      <c r="C119" s="25" t="s">
        <v>205</v>
      </c>
      <c r="D119" s="42" t="s">
        <v>206</v>
      </c>
      <c r="E119" s="23"/>
      <c r="F119" s="31"/>
      <c r="G119" s="78">
        <v>0</v>
      </c>
      <c r="H119" s="78" t="s">
        <v>91</v>
      </c>
    </row>
    <row r="120" spans="1:8" ht="31.5" customHeight="1">
      <c r="A120" s="80" t="s">
        <v>28</v>
      </c>
      <c r="B120" s="81"/>
      <c r="C120" s="82"/>
      <c r="D120" s="83"/>
      <c r="E120" s="84" t="s">
        <v>207</v>
      </c>
      <c r="F120" s="84" t="s">
        <v>179</v>
      </c>
      <c r="G120" s="84" t="s">
        <v>180</v>
      </c>
      <c r="H120" s="85">
        <f>(G121*B121)+(G122*B122)+(G123*B123)+(G124*B124)</f>
        <v>0</v>
      </c>
    </row>
    <row r="121" spans="1:8" ht="14.25" customHeight="1" outlineLevel="1">
      <c r="A121" s="23"/>
      <c r="B121" s="24">
        <v>3</v>
      </c>
      <c r="C121" s="25" t="s">
        <v>208</v>
      </c>
      <c r="D121" s="113" t="s">
        <v>209</v>
      </c>
      <c r="E121" s="93"/>
      <c r="F121" s="94">
        <v>40</v>
      </c>
      <c r="G121" s="27">
        <f t="shared" ref="G121:G124" si="8">E121/F121</f>
        <v>0</v>
      </c>
      <c r="H121" s="119" t="s">
        <v>91</v>
      </c>
    </row>
    <row r="122" spans="1:8" ht="14.25" customHeight="1" outlineLevel="1">
      <c r="A122" s="23"/>
      <c r="B122" s="24">
        <v>2</v>
      </c>
      <c r="C122" s="25" t="s">
        <v>210</v>
      </c>
      <c r="D122" s="112"/>
      <c r="E122" s="93"/>
      <c r="F122" s="26">
        <f t="shared" ref="F122:F124" si="9">$F$121</f>
        <v>40</v>
      </c>
      <c r="G122" s="27">
        <f t="shared" si="8"/>
        <v>0</v>
      </c>
      <c r="H122" s="115"/>
    </row>
    <row r="123" spans="1:8" ht="14.25" customHeight="1" outlineLevel="1">
      <c r="A123" s="23"/>
      <c r="B123" s="24">
        <v>1</v>
      </c>
      <c r="C123" s="25" t="s">
        <v>211</v>
      </c>
      <c r="D123" s="112"/>
      <c r="E123" s="93"/>
      <c r="F123" s="26">
        <f t="shared" si="9"/>
        <v>40</v>
      </c>
      <c r="G123" s="27">
        <f t="shared" si="8"/>
        <v>0</v>
      </c>
      <c r="H123" s="115"/>
    </row>
    <row r="124" spans="1:8" ht="14.25" customHeight="1" outlineLevel="1">
      <c r="A124" s="23"/>
      <c r="B124" s="24">
        <v>0</v>
      </c>
      <c r="C124" s="25" t="s">
        <v>212</v>
      </c>
      <c r="D124" s="112"/>
      <c r="E124" s="93"/>
      <c r="F124" s="26">
        <f t="shared" si="9"/>
        <v>40</v>
      </c>
      <c r="G124" s="27">
        <f t="shared" si="8"/>
        <v>0</v>
      </c>
      <c r="H124" s="115"/>
    </row>
    <row r="125" spans="1:8" ht="31.5" customHeight="1">
      <c r="A125" s="80" t="s">
        <v>29</v>
      </c>
      <c r="B125" s="81"/>
      <c r="C125" s="82"/>
      <c r="D125" s="83"/>
      <c r="E125" s="84" t="s">
        <v>207</v>
      </c>
      <c r="F125" s="84" t="s">
        <v>179</v>
      </c>
      <c r="G125" s="84" t="s">
        <v>180</v>
      </c>
      <c r="H125" s="85">
        <f>(G126*B126)+(G127*B127)</f>
        <v>0</v>
      </c>
    </row>
    <row r="126" spans="1:8" ht="14.25" customHeight="1" outlineLevel="1">
      <c r="A126" s="23"/>
      <c r="B126" s="24">
        <v>1</v>
      </c>
      <c r="C126" s="25" t="s">
        <v>211</v>
      </c>
      <c r="D126" s="29" t="s">
        <v>209</v>
      </c>
      <c r="E126" s="93"/>
      <c r="F126" s="26">
        <f t="shared" ref="F126:F127" si="10">$F$121</f>
        <v>40</v>
      </c>
      <c r="G126" s="27">
        <f t="shared" ref="G126:G127" si="11">E126/F126</f>
        <v>0</v>
      </c>
      <c r="H126" s="119" t="s">
        <v>91</v>
      </c>
    </row>
    <row r="127" spans="1:8" ht="14.25" customHeight="1" outlineLevel="1">
      <c r="A127" s="23"/>
      <c r="B127" s="24">
        <v>0</v>
      </c>
      <c r="C127" s="25" t="s">
        <v>212</v>
      </c>
      <c r="D127" s="29"/>
      <c r="E127" s="93"/>
      <c r="F127" s="26">
        <f t="shared" si="10"/>
        <v>40</v>
      </c>
      <c r="G127" s="27">
        <f t="shared" si="11"/>
        <v>0</v>
      </c>
      <c r="H127" s="115"/>
    </row>
    <row r="128" spans="1:8" ht="31.5" customHeight="1">
      <c r="A128" s="80" t="s">
        <v>30</v>
      </c>
      <c r="B128" s="81"/>
      <c r="C128" s="82"/>
      <c r="D128" s="83"/>
      <c r="E128" s="84" t="s">
        <v>213</v>
      </c>
      <c r="F128" s="84" t="s">
        <v>214</v>
      </c>
      <c r="G128" s="84" t="s">
        <v>215</v>
      </c>
      <c r="H128" s="85">
        <f>(G129*B129)+(G130*B130)+(G131*B131)+(G132*B132)+(G133*B133)</f>
        <v>0</v>
      </c>
    </row>
    <row r="129" spans="1:8" ht="15" customHeight="1" outlineLevel="1">
      <c r="A129" s="23"/>
      <c r="B129" s="24">
        <v>2</v>
      </c>
      <c r="C129" s="25" t="s">
        <v>216</v>
      </c>
      <c r="D129" s="113" t="s">
        <v>217</v>
      </c>
      <c r="E129" s="93"/>
      <c r="F129" s="93">
        <v>100</v>
      </c>
      <c r="G129" s="27">
        <f t="shared" ref="G129:G133" si="12">E129/F129</f>
        <v>0</v>
      </c>
      <c r="H129" s="121" t="s">
        <v>91</v>
      </c>
    </row>
    <row r="130" spans="1:8" ht="15" customHeight="1" outlineLevel="1">
      <c r="A130" s="23"/>
      <c r="B130" s="24">
        <v>2</v>
      </c>
      <c r="C130" s="43" t="s">
        <v>218</v>
      </c>
      <c r="D130" s="112"/>
      <c r="E130" s="93"/>
      <c r="F130" s="26">
        <f t="shared" ref="F130:F133" si="13">$F$129</f>
        <v>100</v>
      </c>
      <c r="G130" s="27">
        <f t="shared" si="12"/>
        <v>0</v>
      </c>
      <c r="H130" s="112"/>
    </row>
    <row r="131" spans="1:8" ht="15" customHeight="1" outlineLevel="1">
      <c r="A131" s="23"/>
      <c r="B131" s="24">
        <v>2</v>
      </c>
      <c r="C131" s="25" t="s">
        <v>219</v>
      </c>
      <c r="D131" s="112"/>
      <c r="E131" s="93"/>
      <c r="F131" s="26">
        <f t="shared" si="13"/>
        <v>100</v>
      </c>
      <c r="G131" s="27">
        <f t="shared" si="12"/>
        <v>0</v>
      </c>
      <c r="H131" s="112"/>
    </row>
    <row r="132" spans="1:8" ht="15" customHeight="1" outlineLevel="1">
      <c r="A132" s="23"/>
      <c r="B132" s="24">
        <v>2</v>
      </c>
      <c r="C132" s="25" t="s">
        <v>220</v>
      </c>
      <c r="D132" s="112"/>
      <c r="E132" s="93"/>
      <c r="F132" s="26">
        <f t="shared" si="13"/>
        <v>100</v>
      </c>
      <c r="G132" s="27">
        <f t="shared" si="12"/>
        <v>0</v>
      </c>
      <c r="H132" s="112"/>
    </row>
    <row r="133" spans="1:8" ht="15" customHeight="1" outlineLevel="1">
      <c r="A133" s="23"/>
      <c r="B133" s="24">
        <v>0</v>
      </c>
      <c r="C133" s="25" t="s">
        <v>221</v>
      </c>
      <c r="D133" s="112"/>
      <c r="E133" s="93"/>
      <c r="F133" s="26">
        <f t="shared" si="13"/>
        <v>100</v>
      </c>
      <c r="G133" s="27">
        <f t="shared" si="12"/>
        <v>0</v>
      </c>
      <c r="H133" s="112"/>
    </row>
    <row r="134" spans="1:8" ht="31.5" customHeight="1">
      <c r="A134" s="80" t="s">
        <v>31</v>
      </c>
      <c r="B134" s="81"/>
      <c r="C134" s="82"/>
      <c r="D134" s="83"/>
      <c r="E134" s="84"/>
      <c r="F134" s="84"/>
      <c r="G134" s="84"/>
      <c r="H134" s="85">
        <f>G135</f>
        <v>0</v>
      </c>
    </row>
    <row r="135" spans="1:8" ht="14.25" customHeight="1" outlineLevel="1">
      <c r="A135" s="23"/>
      <c r="B135" s="23" t="s">
        <v>175</v>
      </c>
      <c r="C135" s="25"/>
      <c r="D135" s="113" t="s">
        <v>144</v>
      </c>
      <c r="E135" s="23"/>
      <c r="F135" s="31"/>
      <c r="G135" s="119">
        <v>0</v>
      </c>
      <c r="H135" s="119" t="s">
        <v>91</v>
      </c>
    </row>
    <row r="136" spans="1:8" ht="14.25" customHeight="1" outlineLevel="1">
      <c r="A136" s="23"/>
      <c r="B136" s="24">
        <v>2</v>
      </c>
      <c r="C136" s="25" t="s">
        <v>176</v>
      </c>
      <c r="D136" s="112"/>
      <c r="E136" s="23"/>
      <c r="F136" s="31"/>
      <c r="G136" s="115"/>
      <c r="H136" s="115"/>
    </row>
    <row r="137" spans="1:8" ht="14.25" customHeight="1" outlineLevel="1">
      <c r="A137" s="23"/>
      <c r="B137" s="23" t="s">
        <v>149</v>
      </c>
      <c r="C137" s="25"/>
      <c r="D137" s="112"/>
      <c r="E137" s="23"/>
      <c r="F137" s="31"/>
      <c r="G137" s="115"/>
      <c r="H137" s="115"/>
    </row>
    <row r="138" spans="1:8" ht="14.25" customHeight="1" outlineLevel="1">
      <c r="A138" s="23"/>
      <c r="B138" s="24">
        <v>2</v>
      </c>
      <c r="C138" s="25" t="s">
        <v>222</v>
      </c>
      <c r="D138" s="112"/>
      <c r="E138" s="23"/>
      <c r="F138" s="31"/>
      <c r="G138" s="115"/>
      <c r="H138" s="115"/>
    </row>
    <row r="139" spans="1:8" ht="14.25" customHeight="1" outlineLevel="1">
      <c r="A139" s="23"/>
      <c r="B139" s="24">
        <v>0</v>
      </c>
      <c r="C139" s="25" t="s">
        <v>223</v>
      </c>
      <c r="D139" s="112"/>
      <c r="E139" s="23"/>
      <c r="F139" s="31"/>
      <c r="G139" s="115"/>
      <c r="H139" s="115"/>
    </row>
    <row r="140" spans="1:8" ht="31.5" customHeight="1">
      <c r="A140" s="80" t="s">
        <v>32</v>
      </c>
      <c r="B140" s="81"/>
      <c r="C140" s="82"/>
      <c r="D140" s="83"/>
      <c r="E140" s="84"/>
      <c r="F140" s="84"/>
      <c r="G140" s="84"/>
      <c r="H140" s="85">
        <f>G141</f>
        <v>0</v>
      </c>
    </row>
    <row r="141" spans="1:8" ht="14.25" customHeight="1" outlineLevel="1">
      <c r="A141" s="23"/>
      <c r="B141" s="24">
        <v>1</v>
      </c>
      <c r="C141" s="25" t="s">
        <v>224</v>
      </c>
      <c r="D141" s="113" t="s">
        <v>144</v>
      </c>
      <c r="E141" s="23"/>
      <c r="F141" s="31"/>
      <c r="G141" s="119">
        <v>0</v>
      </c>
      <c r="H141" s="119" t="s">
        <v>91</v>
      </c>
    </row>
    <row r="142" spans="1:8" ht="14.25" customHeight="1" outlineLevel="1">
      <c r="A142" s="23"/>
      <c r="B142" s="24">
        <v>0</v>
      </c>
      <c r="C142" s="25" t="s">
        <v>225</v>
      </c>
      <c r="D142" s="112"/>
      <c r="E142" s="23"/>
      <c r="F142" s="31"/>
      <c r="G142" s="115"/>
      <c r="H142" s="115"/>
    </row>
    <row r="143" spans="1:8" ht="31.5" customHeight="1">
      <c r="A143" s="72" t="s">
        <v>33</v>
      </c>
      <c r="B143" s="73"/>
      <c r="C143" s="74"/>
      <c r="D143" s="74"/>
      <c r="E143" s="127"/>
      <c r="F143" s="128"/>
      <c r="G143" s="129"/>
      <c r="H143" s="75">
        <f>H144+H148+H154</f>
        <v>0</v>
      </c>
    </row>
    <row r="144" spans="1:8" ht="31.5" customHeight="1">
      <c r="A144" s="80" t="s">
        <v>34</v>
      </c>
      <c r="B144" s="81"/>
      <c r="C144" s="82"/>
      <c r="D144" s="83"/>
      <c r="E144" s="84"/>
      <c r="F144" s="84"/>
      <c r="G144" s="84"/>
      <c r="H144" s="85">
        <f>G145</f>
        <v>0</v>
      </c>
    </row>
    <row r="145" spans="1:8" ht="14.25" customHeight="1" outlineLevel="1">
      <c r="A145" s="23"/>
      <c r="B145" s="24">
        <v>2</v>
      </c>
      <c r="C145" s="25" t="s">
        <v>226</v>
      </c>
      <c r="D145" s="113" t="s">
        <v>144</v>
      </c>
      <c r="E145" s="23"/>
      <c r="F145" s="31"/>
      <c r="G145" s="119">
        <v>0</v>
      </c>
      <c r="H145" s="119" t="s">
        <v>91</v>
      </c>
    </row>
    <row r="146" spans="1:8" ht="14.25" customHeight="1" outlineLevel="1">
      <c r="A146" s="23"/>
      <c r="B146" s="24">
        <v>1</v>
      </c>
      <c r="C146" s="25" t="s">
        <v>227</v>
      </c>
      <c r="D146" s="112"/>
      <c r="E146" s="23"/>
      <c r="F146" s="31"/>
      <c r="G146" s="115"/>
      <c r="H146" s="115"/>
    </row>
    <row r="147" spans="1:8" ht="14.25" customHeight="1" outlineLevel="1">
      <c r="A147" s="23"/>
      <c r="B147" s="24">
        <v>0</v>
      </c>
      <c r="C147" s="25" t="s">
        <v>228</v>
      </c>
      <c r="D147" s="112"/>
      <c r="E147" s="23"/>
      <c r="F147" s="31"/>
      <c r="G147" s="115"/>
      <c r="H147" s="115"/>
    </row>
    <row r="148" spans="1:8" ht="31.5" customHeight="1">
      <c r="A148" s="80" t="s">
        <v>35</v>
      </c>
      <c r="B148" s="81"/>
      <c r="C148" s="82"/>
      <c r="D148" s="83"/>
      <c r="E148" s="84"/>
      <c r="F148" s="84"/>
      <c r="G148" s="84"/>
      <c r="H148" s="85">
        <f>G149</f>
        <v>0</v>
      </c>
    </row>
    <row r="149" spans="1:8" ht="14.25" customHeight="1" outlineLevel="1">
      <c r="A149" s="23"/>
      <c r="B149" s="24">
        <v>4</v>
      </c>
      <c r="C149" s="25" t="s">
        <v>229</v>
      </c>
      <c r="D149" s="113" t="s">
        <v>144</v>
      </c>
      <c r="E149" s="23"/>
      <c r="F149" s="31"/>
      <c r="G149" s="119">
        <v>0</v>
      </c>
      <c r="H149" s="119" t="s">
        <v>91</v>
      </c>
    </row>
    <row r="150" spans="1:8" ht="14.25" customHeight="1" outlineLevel="1">
      <c r="A150" s="23"/>
      <c r="B150" s="24">
        <v>3</v>
      </c>
      <c r="C150" s="25" t="s">
        <v>230</v>
      </c>
      <c r="D150" s="112"/>
      <c r="E150" s="23"/>
      <c r="F150" s="31"/>
      <c r="G150" s="115"/>
      <c r="H150" s="115"/>
    </row>
    <row r="151" spans="1:8" ht="14.25" customHeight="1" outlineLevel="1">
      <c r="A151" s="23"/>
      <c r="B151" s="24">
        <v>2</v>
      </c>
      <c r="C151" s="25" t="s">
        <v>231</v>
      </c>
      <c r="D151" s="112"/>
      <c r="E151" s="23"/>
      <c r="F151" s="31"/>
      <c r="G151" s="115"/>
      <c r="H151" s="115"/>
    </row>
    <row r="152" spans="1:8" ht="14.25" customHeight="1" outlineLevel="1">
      <c r="A152" s="23"/>
      <c r="B152" s="24">
        <v>1</v>
      </c>
      <c r="C152" s="25" t="s">
        <v>232</v>
      </c>
      <c r="D152" s="112"/>
      <c r="E152" s="23"/>
      <c r="F152" s="31"/>
      <c r="G152" s="115"/>
      <c r="H152" s="115"/>
    </row>
    <row r="153" spans="1:8" ht="14.25" customHeight="1" outlineLevel="1">
      <c r="A153" s="23"/>
      <c r="B153" s="24">
        <v>0</v>
      </c>
      <c r="C153" s="25" t="s">
        <v>233</v>
      </c>
      <c r="D153" s="112"/>
      <c r="E153" s="23"/>
      <c r="F153" s="31"/>
      <c r="G153" s="115"/>
      <c r="H153" s="115"/>
    </row>
    <row r="154" spans="1:8" ht="31.5" customHeight="1">
      <c r="A154" s="80" t="s">
        <v>36</v>
      </c>
      <c r="B154" s="81"/>
      <c r="C154" s="82"/>
      <c r="D154" s="83"/>
      <c r="E154" s="84"/>
      <c r="F154" s="84"/>
      <c r="G154" s="84"/>
      <c r="H154" s="85">
        <f>G155</f>
        <v>0</v>
      </c>
    </row>
    <row r="155" spans="1:8" ht="14.25" customHeight="1" outlineLevel="1">
      <c r="A155" s="23"/>
      <c r="B155" s="111" t="s">
        <v>234</v>
      </c>
      <c r="C155" s="112"/>
      <c r="D155" s="113" t="s">
        <v>235</v>
      </c>
      <c r="E155" s="23"/>
      <c r="F155" s="31"/>
      <c r="G155" s="119">
        <v>0</v>
      </c>
      <c r="H155" s="119" t="s">
        <v>91</v>
      </c>
    </row>
    <row r="156" spans="1:8" ht="14.25" customHeight="1" outlineLevel="1">
      <c r="A156" s="23"/>
      <c r="B156" s="24">
        <v>1</v>
      </c>
      <c r="C156" s="25" t="s">
        <v>236</v>
      </c>
      <c r="D156" s="112"/>
      <c r="E156" s="23"/>
      <c r="F156" s="31"/>
      <c r="G156" s="115"/>
      <c r="H156" s="115"/>
    </row>
    <row r="157" spans="1:8" ht="14.25" customHeight="1" outlineLevel="1">
      <c r="A157" s="23"/>
      <c r="B157" s="24">
        <v>1</v>
      </c>
      <c r="C157" s="25" t="s">
        <v>237</v>
      </c>
      <c r="D157" s="112"/>
      <c r="E157" s="23"/>
      <c r="F157" s="31"/>
      <c r="G157" s="115"/>
      <c r="H157" s="115"/>
    </row>
    <row r="158" spans="1:8" ht="31.5" customHeight="1">
      <c r="A158" s="72" t="s">
        <v>37</v>
      </c>
      <c r="B158" s="73"/>
      <c r="C158" s="74"/>
      <c r="D158" s="74"/>
      <c r="E158" s="127"/>
      <c r="F158" s="128"/>
      <c r="G158" s="129"/>
      <c r="H158" s="75">
        <f>H159+H164+H168+H174+H177+H181+H184</f>
        <v>0</v>
      </c>
    </row>
    <row r="159" spans="1:8" ht="31.5" customHeight="1">
      <c r="A159" s="80" t="s">
        <v>38</v>
      </c>
      <c r="B159" s="81"/>
      <c r="C159" s="82"/>
      <c r="D159" s="83"/>
      <c r="E159" s="84"/>
      <c r="F159" s="84"/>
      <c r="G159" s="84"/>
      <c r="H159" s="85">
        <f>G160</f>
        <v>0</v>
      </c>
    </row>
    <row r="160" spans="1:8" ht="14.25" customHeight="1" outlineLevel="1">
      <c r="A160" s="23"/>
      <c r="B160" s="24">
        <v>3</v>
      </c>
      <c r="C160" s="25" t="s">
        <v>238</v>
      </c>
      <c r="D160" s="113" t="s">
        <v>144</v>
      </c>
      <c r="E160" s="23"/>
      <c r="F160" s="31"/>
      <c r="G160" s="119">
        <v>0</v>
      </c>
      <c r="H160" s="119" t="s">
        <v>85</v>
      </c>
    </row>
    <row r="161" spans="1:8" ht="14.25" customHeight="1" outlineLevel="1">
      <c r="A161" s="23"/>
      <c r="B161" s="24">
        <v>2</v>
      </c>
      <c r="C161" s="25" t="s">
        <v>239</v>
      </c>
      <c r="D161" s="112"/>
      <c r="E161" s="23"/>
      <c r="F161" s="31"/>
      <c r="G161" s="115"/>
      <c r="H161" s="115"/>
    </row>
    <row r="162" spans="1:8" ht="14.25" customHeight="1" outlineLevel="1">
      <c r="A162" s="23"/>
      <c r="B162" s="24">
        <v>1</v>
      </c>
      <c r="C162" s="25" t="s">
        <v>240</v>
      </c>
      <c r="D162" s="112"/>
      <c r="E162" s="23"/>
      <c r="F162" s="31"/>
      <c r="G162" s="115"/>
      <c r="H162" s="115"/>
    </row>
    <row r="163" spans="1:8" ht="14.25" customHeight="1" outlineLevel="1">
      <c r="A163" s="23"/>
      <c r="B163" s="24">
        <v>0</v>
      </c>
      <c r="C163" s="25" t="s">
        <v>241</v>
      </c>
      <c r="D163" s="112"/>
      <c r="E163" s="23"/>
      <c r="F163" s="31"/>
      <c r="G163" s="115"/>
      <c r="H163" s="115"/>
    </row>
    <row r="164" spans="1:8" ht="31.5" customHeight="1">
      <c r="A164" s="80" t="s">
        <v>39</v>
      </c>
      <c r="B164" s="81"/>
      <c r="C164" s="82"/>
      <c r="D164" s="83"/>
      <c r="E164" s="84"/>
      <c r="F164" s="84"/>
      <c r="G164" s="84"/>
      <c r="H164" s="85">
        <f>G165</f>
        <v>0</v>
      </c>
    </row>
    <row r="165" spans="1:8" ht="14.25" customHeight="1" outlineLevel="1">
      <c r="A165" s="23"/>
      <c r="B165" s="24">
        <v>2</v>
      </c>
      <c r="C165" s="25" t="s">
        <v>242</v>
      </c>
      <c r="D165" s="113" t="s">
        <v>144</v>
      </c>
      <c r="E165" s="23"/>
      <c r="F165" s="31"/>
      <c r="G165" s="119">
        <v>0</v>
      </c>
      <c r="H165" s="119" t="s">
        <v>91</v>
      </c>
    </row>
    <row r="166" spans="1:8" ht="14.25" customHeight="1" outlineLevel="1">
      <c r="A166" s="23"/>
      <c r="B166" s="24">
        <v>1</v>
      </c>
      <c r="C166" s="25" t="s">
        <v>243</v>
      </c>
      <c r="D166" s="112"/>
      <c r="E166" s="23"/>
      <c r="F166" s="31"/>
      <c r="G166" s="115"/>
      <c r="H166" s="115"/>
    </row>
    <row r="167" spans="1:8" ht="14.25" customHeight="1" outlineLevel="1">
      <c r="A167" s="23"/>
      <c r="B167" s="24">
        <v>0</v>
      </c>
      <c r="C167" s="25" t="s">
        <v>244</v>
      </c>
      <c r="D167" s="112"/>
      <c r="E167" s="23"/>
      <c r="F167" s="31"/>
      <c r="G167" s="115"/>
      <c r="H167" s="115"/>
    </row>
    <row r="168" spans="1:8" ht="31.5" customHeight="1">
      <c r="A168" s="80" t="s">
        <v>40</v>
      </c>
      <c r="B168" s="81"/>
      <c r="C168" s="82"/>
      <c r="D168" s="83"/>
      <c r="E168" s="84" t="s">
        <v>245</v>
      </c>
      <c r="F168" s="84" t="s">
        <v>246</v>
      </c>
      <c r="G168" s="84" t="s">
        <v>215</v>
      </c>
      <c r="H168" s="85">
        <f>(G169*B169)+(G170*B170)+(G171*B171)+(G172*B172)+(G173*B173)</f>
        <v>0</v>
      </c>
    </row>
    <row r="169" spans="1:8" ht="14.25" customHeight="1" outlineLevel="1">
      <c r="A169" s="23"/>
      <c r="B169" s="24">
        <v>4</v>
      </c>
      <c r="C169" s="25" t="s">
        <v>247</v>
      </c>
      <c r="D169" s="113" t="s">
        <v>248</v>
      </c>
      <c r="E169" s="93"/>
      <c r="F169" s="41">
        <v>10</v>
      </c>
      <c r="G169" s="27">
        <f t="shared" ref="G169:G173" si="14">E169/F169</f>
        <v>0</v>
      </c>
      <c r="H169" s="119" t="s">
        <v>91</v>
      </c>
    </row>
    <row r="170" spans="1:8" ht="14.25" customHeight="1" outlineLevel="1">
      <c r="A170" s="23"/>
      <c r="B170" s="24">
        <v>3</v>
      </c>
      <c r="C170" s="25" t="s">
        <v>249</v>
      </c>
      <c r="D170" s="112"/>
      <c r="E170" s="93"/>
      <c r="F170" s="41">
        <v>10</v>
      </c>
      <c r="G170" s="27">
        <f t="shared" si="14"/>
        <v>0</v>
      </c>
      <c r="H170" s="115"/>
    </row>
    <row r="171" spans="1:8" ht="14.25" customHeight="1" outlineLevel="1">
      <c r="A171" s="23"/>
      <c r="B171" s="24">
        <v>2</v>
      </c>
      <c r="C171" s="25" t="s">
        <v>250</v>
      </c>
      <c r="D171" s="112"/>
      <c r="E171" s="93"/>
      <c r="F171" s="41">
        <v>10</v>
      </c>
      <c r="G171" s="27">
        <f t="shared" si="14"/>
        <v>0</v>
      </c>
      <c r="H171" s="115"/>
    </row>
    <row r="172" spans="1:8" ht="14.25" customHeight="1" outlineLevel="1">
      <c r="A172" s="23"/>
      <c r="B172" s="24">
        <v>1</v>
      </c>
      <c r="C172" s="25" t="s">
        <v>251</v>
      </c>
      <c r="D172" s="112"/>
      <c r="E172" s="93"/>
      <c r="F172" s="41">
        <v>10</v>
      </c>
      <c r="G172" s="27">
        <f t="shared" si="14"/>
        <v>0</v>
      </c>
      <c r="H172" s="115"/>
    </row>
    <row r="173" spans="1:8" ht="14.25" customHeight="1" outlineLevel="1">
      <c r="A173" s="23"/>
      <c r="B173" s="24">
        <v>0</v>
      </c>
      <c r="C173" s="25" t="s">
        <v>252</v>
      </c>
      <c r="D173" s="112"/>
      <c r="E173" s="93"/>
      <c r="F173" s="41">
        <v>10</v>
      </c>
      <c r="G173" s="27">
        <f t="shared" si="14"/>
        <v>0</v>
      </c>
      <c r="H173" s="115"/>
    </row>
    <row r="174" spans="1:8" ht="31.5" customHeight="1">
      <c r="A174" s="80" t="s">
        <v>41</v>
      </c>
      <c r="B174" s="81"/>
      <c r="C174" s="82"/>
      <c r="D174" s="83"/>
      <c r="E174" s="84"/>
      <c r="F174" s="84"/>
      <c r="G174" s="84"/>
      <c r="H174" s="85">
        <f>G175</f>
        <v>0</v>
      </c>
    </row>
    <row r="175" spans="1:8" ht="14.25" customHeight="1" outlineLevel="1">
      <c r="A175" s="23"/>
      <c r="B175" s="24">
        <v>1</v>
      </c>
      <c r="C175" s="25" t="s">
        <v>253</v>
      </c>
      <c r="D175" s="113" t="s">
        <v>144</v>
      </c>
      <c r="E175" s="23"/>
      <c r="F175" s="31"/>
      <c r="G175" s="119">
        <v>0</v>
      </c>
      <c r="H175" s="119" t="s">
        <v>91</v>
      </c>
    </row>
    <row r="176" spans="1:8" ht="14.25" customHeight="1" outlineLevel="1">
      <c r="A176" s="23"/>
      <c r="B176" s="24">
        <v>0</v>
      </c>
      <c r="C176" s="25" t="s">
        <v>254</v>
      </c>
      <c r="D176" s="112"/>
      <c r="E176" s="23"/>
      <c r="F176" s="31"/>
      <c r="G176" s="115"/>
      <c r="H176" s="115"/>
    </row>
    <row r="177" spans="1:8" ht="31.5" customHeight="1">
      <c r="A177" s="80" t="s">
        <v>42</v>
      </c>
      <c r="B177" s="81"/>
      <c r="C177" s="82"/>
      <c r="D177" s="83"/>
      <c r="E177" s="84"/>
      <c r="F177" s="84"/>
      <c r="G177" s="84"/>
      <c r="H177" s="85">
        <f>G178</f>
        <v>0</v>
      </c>
    </row>
    <row r="178" spans="1:8" ht="14.25" customHeight="1" outlineLevel="1">
      <c r="A178" s="23"/>
      <c r="B178" s="24">
        <v>2</v>
      </c>
      <c r="C178" s="25" t="s">
        <v>255</v>
      </c>
      <c r="D178" s="113" t="s">
        <v>144</v>
      </c>
      <c r="E178" s="23"/>
      <c r="F178" s="31"/>
      <c r="G178" s="119">
        <v>0</v>
      </c>
      <c r="H178" s="119" t="s">
        <v>91</v>
      </c>
    </row>
    <row r="179" spans="1:8" ht="14.25" customHeight="1" outlineLevel="1">
      <c r="A179" s="23"/>
      <c r="B179" s="24">
        <v>1</v>
      </c>
      <c r="C179" s="25" t="s">
        <v>256</v>
      </c>
      <c r="D179" s="112"/>
      <c r="E179" s="23"/>
      <c r="F179" s="31"/>
      <c r="G179" s="115"/>
      <c r="H179" s="115"/>
    </row>
    <row r="180" spans="1:8" ht="14.25" customHeight="1" outlineLevel="1">
      <c r="A180" s="23"/>
      <c r="B180" s="24">
        <v>0</v>
      </c>
      <c r="C180" s="25" t="s">
        <v>257</v>
      </c>
      <c r="D180" s="112"/>
      <c r="E180" s="23"/>
      <c r="F180" s="31"/>
      <c r="G180" s="115"/>
      <c r="H180" s="115"/>
    </row>
    <row r="181" spans="1:8" ht="31.5" customHeight="1">
      <c r="A181" s="80" t="s">
        <v>43</v>
      </c>
      <c r="B181" s="81"/>
      <c r="C181" s="82"/>
      <c r="D181" s="83"/>
      <c r="E181" s="84"/>
      <c r="F181" s="84"/>
      <c r="G181" s="84"/>
      <c r="H181" s="85">
        <f>G182</f>
        <v>0</v>
      </c>
    </row>
    <row r="182" spans="1:8" ht="14.25" customHeight="1" outlineLevel="1">
      <c r="A182" s="23"/>
      <c r="B182" s="24">
        <v>1</v>
      </c>
      <c r="C182" s="25" t="s">
        <v>258</v>
      </c>
      <c r="D182" s="113" t="s">
        <v>144</v>
      </c>
      <c r="E182" s="23"/>
      <c r="F182" s="31"/>
      <c r="G182" s="119">
        <v>0</v>
      </c>
      <c r="H182" s="119" t="s">
        <v>91</v>
      </c>
    </row>
    <row r="183" spans="1:8" ht="14.25" customHeight="1" outlineLevel="1">
      <c r="A183" s="23"/>
      <c r="B183" s="24">
        <v>0</v>
      </c>
      <c r="C183" s="25" t="s">
        <v>259</v>
      </c>
      <c r="D183" s="112"/>
      <c r="E183" s="23"/>
      <c r="F183" s="31"/>
      <c r="G183" s="115"/>
      <c r="H183" s="115"/>
    </row>
    <row r="184" spans="1:8" ht="31.5" customHeight="1">
      <c r="A184" s="80" t="s">
        <v>44</v>
      </c>
      <c r="B184" s="81"/>
      <c r="C184" s="82"/>
      <c r="D184" s="83"/>
      <c r="E184" s="84"/>
      <c r="F184" s="84"/>
      <c r="G184" s="84"/>
      <c r="H184" s="85">
        <f>G185</f>
        <v>0</v>
      </c>
    </row>
    <row r="185" spans="1:8" ht="14.25" customHeight="1" outlineLevel="1">
      <c r="A185" s="23"/>
      <c r="B185" s="24">
        <v>3</v>
      </c>
      <c r="C185" s="25" t="s">
        <v>260</v>
      </c>
      <c r="D185" s="113" t="s">
        <v>144</v>
      </c>
      <c r="E185" s="23"/>
      <c r="F185" s="31"/>
      <c r="G185" s="119">
        <v>0</v>
      </c>
      <c r="H185" s="119" t="s">
        <v>91</v>
      </c>
    </row>
    <row r="186" spans="1:8" ht="14.25" customHeight="1" outlineLevel="1">
      <c r="A186" s="23"/>
      <c r="B186" s="24">
        <v>2</v>
      </c>
      <c r="C186" s="25" t="s">
        <v>261</v>
      </c>
      <c r="D186" s="112"/>
      <c r="E186" s="23"/>
      <c r="F186" s="31"/>
      <c r="G186" s="115"/>
      <c r="H186" s="115"/>
    </row>
    <row r="187" spans="1:8" ht="14.25" customHeight="1" outlineLevel="1">
      <c r="A187" s="23"/>
      <c r="B187" s="24">
        <v>1</v>
      </c>
      <c r="C187" s="25" t="s">
        <v>262</v>
      </c>
      <c r="D187" s="112"/>
      <c r="E187" s="23"/>
      <c r="F187" s="31"/>
      <c r="G187" s="115"/>
      <c r="H187" s="115"/>
    </row>
    <row r="188" spans="1:8" ht="14.25" customHeight="1" outlineLevel="1">
      <c r="A188" s="23"/>
      <c r="B188" s="24">
        <v>0</v>
      </c>
      <c r="C188" s="25" t="s">
        <v>263</v>
      </c>
      <c r="D188" s="112"/>
      <c r="E188" s="23"/>
      <c r="F188" s="31"/>
      <c r="G188" s="115"/>
      <c r="H188" s="115"/>
    </row>
    <row r="189" spans="1:8" ht="31.5" customHeight="1">
      <c r="A189" s="86" t="s">
        <v>264</v>
      </c>
      <c r="B189" s="87"/>
      <c r="C189" s="88"/>
      <c r="D189" s="87"/>
      <c r="E189" s="130"/>
      <c r="F189" s="131"/>
      <c r="G189" s="132"/>
      <c r="H189" s="89">
        <f>H158+H143+H88+H52+H4</f>
        <v>0</v>
      </c>
    </row>
    <row r="190" spans="1:8" ht="31.5" customHeight="1">
      <c r="A190" s="98" t="s">
        <v>265</v>
      </c>
      <c r="B190" s="99"/>
      <c r="C190" s="100"/>
      <c r="D190" s="99"/>
      <c r="E190" s="133"/>
      <c r="F190" s="134"/>
      <c r="G190" s="135"/>
      <c r="H190" s="101"/>
    </row>
    <row r="191" spans="1:8" ht="31.5" customHeight="1">
      <c r="A191" s="44" t="s">
        <v>45</v>
      </c>
      <c r="B191" s="45"/>
      <c r="C191" s="46"/>
      <c r="D191" s="47"/>
      <c r="E191" s="48"/>
      <c r="F191" s="48"/>
      <c r="G191" s="48"/>
      <c r="H191" s="49">
        <f>SUM(G192:G197)</f>
        <v>0</v>
      </c>
    </row>
    <row r="192" spans="1:8" ht="14.25" customHeight="1" outlineLevel="1">
      <c r="A192" s="23"/>
      <c r="B192" s="24">
        <v>-4</v>
      </c>
      <c r="C192" s="25" t="s">
        <v>266</v>
      </c>
      <c r="D192" s="113" t="s">
        <v>267</v>
      </c>
      <c r="E192" s="31"/>
      <c r="F192" s="31"/>
      <c r="G192" s="78">
        <v>0</v>
      </c>
      <c r="H192" s="119" t="s">
        <v>91</v>
      </c>
    </row>
    <row r="193" spans="1:8" ht="14.25" customHeight="1" outlineLevel="1">
      <c r="A193" s="23"/>
      <c r="B193" s="24">
        <v>-2</v>
      </c>
      <c r="C193" s="25" t="s">
        <v>268</v>
      </c>
      <c r="D193" s="112"/>
      <c r="E193" s="31"/>
      <c r="F193" s="31"/>
      <c r="G193" s="78">
        <v>0</v>
      </c>
      <c r="H193" s="115"/>
    </row>
    <row r="194" spans="1:8" ht="14.25" customHeight="1" outlineLevel="1">
      <c r="A194" s="23"/>
      <c r="B194" s="24">
        <v>-2</v>
      </c>
      <c r="C194" s="25" t="s">
        <v>269</v>
      </c>
      <c r="D194" s="112"/>
      <c r="E194" s="31"/>
      <c r="F194" s="31"/>
      <c r="G194" s="78">
        <v>0</v>
      </c>
      <c r="H194" s="115"/>
    </row>
    <row r="195" spans="1:8" ht="14.25" customHeight="1" outlineLevel="1">
      <c r="A195" s="23"/>
      <c r="B195" s="24">
        <v>-2</v>
      </c>
      <c r="C195" s="25" t="s">
        <v>270</v>
      </c>
      <c r="D195" s="112"/>
      <c r="E195" s="31"/>
      <c r="F195" s="31"/>
      <c r="G195" s="78">
        <v>0</v>
      </c>
      <c r="H195" s="115"/>
    </row>
    <row r="196" spans="1:8" ht="14.25" customHeight="1" outlineLevel="1">
      <c r="A196" s="23"/>
      <c r="B196" s="24">
        <v>-2</v>
      </c>
      <c r="C196" s="25" t="s">
        <v>271</v>
      </c>
      <c r="D196" s="112"/>
      <c r="E196" s="31"/>
      <c r="F196" s="31"/>
      <c r="G196" s="78">
        <v>0</v>
      </c>
      <c r="H196" s="115"/>
    </row>
    <row r="197" spans="1:8" ht="14.25" customHeight="1" outlineLevel="1">
      <c r="A197" s="23"/>
      <c r="B197" s="24">
        <v>-2</v>
      </c>
      <c r="C197" s="25" t="s">
        <v>272</v>
      </c>
      <c r="D197" s="112"/>
      <c r="E197" s="31"/>
      <c r="F197" s="31"/>
      <c r="G197" s="78">
        <v>0</v>
      </c>
      <c r="H197" s="115"/>
    </row>
    <row r="198" spans="1:8" ht="31.5" customHeight="1">
      <c r="A198" s="44" t="s">
        <v>46</v>
      </c>
      <c r="B198" s="45"/>
      <c r="C198" s="46"/>
      <c r="D198" s="47"/>
      <c r="E198" s="48"/>
      <c r="F198" s="48"/>
      <c r="G198" s="48"/>
      <c r="H198" s="49">
        <v>0</v>
      </c>
    </row>
    <row r="199" spans="1:8" ht="14.25" customHeight="1" outlineLevel="1">
      <c r="A199" s="23"/>
      <c r="B199" s="24">
        <v>-10</v>
      </c>
      <c r="C199" s="25" t="s">
        <v>273</v>
      </c>
      <c r="D199" s="113" t="s">
        <v>144</v>
      </c>
      <c r="E199" s="31"/>
      <c r="F199" s="31"/>
      <c r="G199" s="119">
        <v>0</v>
      </c>
      <c r="H199" s="119" t="s">
        <v>91</v>
      </c>
    </row>
    <row r="200" spans="1:8" ht="14.25" customHeight="1" outlineLevel="1">
      <c r="A200" s="23"/>
      <c r="B200" s="24">
        <v>-6</v>
      </c>
      <c r="C200" s="25" t="s">
        <v>274</v>
      </c>
      <c r="D200" s="112"/>
      <c r="E200" s="31"/>
      <c r="F200" s="31"/>
      <c r="G200" s="115"/>
      <c r="H200" s="115"/>
    </row>
    <row r="201" spans="1:8" ht="14.25" customHeight="1" outlineLevel="1">
      <c r="A201" s="23"/>
      <c r="B201" s="24">
        <v>-3</v>
      </c>
      <c r="C201" s="25" t="s">
        <v>275</v>
      </c>
      <c r="D201" s="112"/>
      <c r="E201" s="31"/>
      <c r="F201" s="31"/>
      <c r="G201" s="115"/>
      <c r="H201" s="115"/>
    </row>
    <row r="202" spans="1:8" ht="14.25" customHeight="1" outlineLevel="1">
      <c r="A202" s="23"/>
      <c r="B202" s="24">
        <v>-1</v>
      </c>
      <c r="C202" s="25" t="s">
        <v>276</v>
      </c>
      <c r="D202" s="112"/>
      <c r="E202" s="31"/>
      <c r="F202" s="31"/>
      <c r="G202" s="115"/>
      <c r="H202" s="115"/>
    </row>
    <row r="203" spans="1:8" ht="14.25" customHeight="1" outlineLevel="1">
      <c r="A203" s="23"/>
      <c r="B203" s="24">
        <v>0</v>
      </c>
      <c r="C203" s="25" t="s">
        <v>277</v>
      </c>
      <c r="D203" s="112"/>
      <c r="E203" s="31"/>
      <c r="F203" s="31"/>
      <c r="G203" s="115"/>
      <c r="H203" s="115"/>
    </row>
    <row r="204" spans="1:8" ht="31.5" customHeight="1">
      <c r="A204" s="44" t="s">
        <v>47</v>
      </c>
      <c r="B204" s="45"/>
      <c r="C204" s="46"/>
      <c r="D204" s="47"/>
      <c r="E204" s="48"/>
      <c r="F204" s="48"/>
      <c r="G204" s="48"/>
      <c r="H204" s="49">
        <f>G205</f>
        <v>0</v>
      </c>
    </row>
    <row r="205" spans="1:8" ht="14.25" customHeight="1" outlineLevel="1">
      <c r="A205" s="23"/>
      <c r="B205" s="24">
        <v>-10</v>
      </c>
      <c r="C205" s="25" t="s">
        <v>278</v>
      </c>
      <c r="D205" s="113" t="s">
        <v>279</v>
      </c>
      <c r="E205" s="31"/>
      <c r="F205" s="31"/>
      <c r="G205" s="119">
        <v>0</v>
      </c>
      <c r="H205" s="119" t="s">
        <v>85</v>
      </c>
    </row>
    <row r="206" spans="1:8" ht="14.25" customHeight="1" outlineLevel="1">
      <c r="A206" s="23"/>
      <c r="B206" s="24">
        <v>-9</v>
      </c>
      <c r="C206" s="25" t="s">
        <v>280</v>
      </c>
      <c r="D206" s="112"/>
      <c r="E206" s="31"/>
      <c r="F206" s="31"/>
      <c r="G206" s="115"/>
      <c r="H206" s="115"/>
    </row>
    <row r="207" spans="1:8" ht="14.25" customHeight="1" outlineLevel="1">
      <c r="A207" s="23"/>
      <c r="B207" s="24">
        <v>-8</v>
      </c>
      <c r="C207" s="25" t="s">
        <v>281</v>
      </c>
      <c r="D207" s="112"/>
      <c r="E207" s="31"/>
      <c r="F207" s="31"/>
      <c r="G207" s="115"/>
      <c r="H207" s="115"/>
    </row>
    <row r="208" spans="1:8" ht="14.25" customHeight="1" outlineLevel="1">
      <c r="A208" s="23"/>
      <c r="B208" s="24">
        <v>-7</v>
      </c>
      <c r="C208" s="32" t="s">
        <v>282</v>
      </c>
      <c r="D208" s="112"/>
      <c r="E208" s="31"/>
      <c r="F208" s="31"/>
      <c r="G208" s="115"/>
      <c r="H208" s="115"/>
    </row>
    <row r="209" spans="1:8" ht="14.25" customHeight="1" outlineLevel="1">
      <c r="A209" s="23"/>
      <c r="B209" s="24">
        <v>-6</v>
      </c>
      <c r="C209" s="25" t="s">
        <v>283</v>
      </c>
      <c r="D209" s="112"/>
      <c r="E209" s="31"/>
      <c r="F209" s="31"/>
      <c r="G209" s="115"/>
      <c r="H209" s="115"/>
    </row>
    <row r="210" spans="1:8" ht="14.25" customHeight="1" outlineLevel="1">
      <c r="A210" s="23"/>
      <c r="B210" s="24">
        <v>-5</v>
      </c>
      <c r="C210" s="25" t="s">
        <v>284</v>
      </c>
      <c r="D210" s="112"/>
      <c r="E210" s="31"/>
      <c r="F210" s="31"/>
      <c r="G210" s="115"/>
      <c r="H210" s="115"/>
    </row>
    <row r="211" spans="1:8" ht="14.25" customHeight="1" outlineLevel="1">
      <c r="A211" s="23"/>
      <c r="B211" s="24">
        <v>-4</v>
      </c>
      <c r="C211" s="25" t="s">
        <v>285</v>
      </c>
      <c r="D211" s="112"/>
      <c r="E211" s="31"/>
      <c r="F211" s="31"/>
      <c r="G211" s="115"/>
      <c r="H211" s="115"/>
    </row>
    <row r="212" spans="1:8" ht="14.25" customHeight="1" outlineLevel="1">
      <c r="A212" s="23"/>
      <c r="B212" s="24">
        <v>-3</v>
      </c>
      <c r="C212" s="32" t="s">
        <v>286</v>
      </c>
      <c r="D212" s="112"/>
      <c r="E212" s="31"/>
      <c r="F212" s="31"/>
      <c r="G212" s="115"/>
      <c r="H212" s="115"/>
    </row>
    <row r="213" spans="1:8" ht="14.25" customHeight="1" outlineLevel="1">
      <c r="A213" s="23"/>
      <c r="B213" s="24">
        <v>-2</v>
      </c>
      <c r="C213" s="25" t="s">
        <v>287</v>
      </c>
      <c r="D213" s="112"/>
      <c r="E213" s="31"/>
      <c r="F213" s="31"/>
      <c r="G213" s="115"/>
      <c r="H213" s="115"/>
    </row>
    <row r="214" spans="1:8" ht="14.25" customHeight="1" outlineLevel="1">
      <c r="A214" s="23"/>
      <c r="B214" s="24">
        <v>-1</v>
      </c>
      <c r="C214" s="25" t="s">
        <v>288</v>
      </c>
      <c r="D214" s="112"/>
      <c r="E214" s="31"/>
      <c r="F214" s="31"/>
      <c r="G214" s="115"/>
      <c r="H214" s="115"/>
    </row>
    <row r="215" spans="1:8" ht="14.25" customHeight="1" outlineLevel="1">
      <c r="A215" s="23"/>
      <c r="B215" s="24">
        <v>0</v>
      </c>
      <c r="C215" s="25" t="s">
        <v>289</v>
      </c>
      <c r="D215" s="112"/>
      <c r="E215" s="31"/>
      <c r="F215" s="31"/>
      <c r="G215" s="115"/>
      <c r="H215" s="115"/>
    </row>
    <row r="216" spans="1:8" ht="31.5" customHeight="1">
      <c r="A216" s="44" t="s">
        <v>48</v>
      </c>
      <c r="B216" s="45"/>
      <c r="C216" s="46"/>
      <c r="D216" s="47"/>
      <c r="E216" s="48"/>
      <c r="F216" s="48"/>
      <c r="G216" s="48"/>
      <c r="H216" s="49">
        <f>G217</f>
        <v>0</v>
      </c>
    </row>
    <row r="217" spans="1:8" ht="14.25" customHeight="1" outlineLevel="1">
      <c r="A217" s="23"/>
      <c r="B217" s="24">
        <v>-7</v>
      </c>
      <c r="C217" s="25" t="s">
        <v>290</v>
      </c>
      <c r="D217" s="113" t="s">
        <v>144</v>
      </c>
      <c r="E217" s="31"/>
      <c r="F217" s="31"/>
      <c r="G217" s="119">
        <v>0</v>
      </c>
      <c r="H217" s="119" t="s">
        <v>91</v>
      </c>
    </row>
    <row r="218" spans="1:8" ht="14.25" customHeight="1" outlineLevel="1">
      <c r="A218" s="23"/>
      <c r="B218" s="24">
        <v>-6</v>
      </c>
      <c r="C218" s="25" t="s">
        <v>291</v>
      </c>
      <c r="D218" s="112"/>
      <c r="E218" s="31"/>
      <c r="F218" s="31"/>
      <c r="G218" s="115"/>
      <c r="H218" s="115"/>
    </row>
    <row r="219" spans="1:8" ht="14.25" customHeight="1" outlineLevel="1">
      <c r="A219" s="23"/>
      <c r="B219" s="24">
        <v>-5</v>
      </c>
      <c r="C219" s="25" t="s">
        <v>292</v>
      </c>
      <c r="D219" s="112"/>
      <c r="E219" s="31"/>
      <c r="F219" s="31"/>
      <c r="G219" s="115"/>
      <c r="H219" s="115"/>
    </row>
    <row r="220" spans="1:8" ht="14.25" customHeight="1" outlineLevel="1">
      <c r="A220" s="23"/>
      <c r="B220" s="24">
        <v>-4</v>
      </c>
      <c r="C220" s="25" t="s">
        <v>293</v>
      </c>
      <c r="D220" s="112"/>
      <c r="E220" s="31"/>
      <c r="F220" s="31"/>
      <c r="G220" s="115"/>
      <c r="H220" s="115"/>
    </row>
    <row r="221" spans="1:8" ht="14.25" customHeight="1" outlineLevel="1">
      <c r="A221" s="23"/>
      <c r="B221" s="24">
        <v>-3</v>
      </c>
      <c r="C221" s="25" t="s">
        <v>294</v>
      </c>
      <c r="D221" s="112"/>
      <c r="E221" s="31"/>
      <c r="F221" s="31"/>
      <c r="G221" s="115"/>
      <c r="H221" s="115"/>
    </row>
    <row r="222" spans="1:8" ht="14.25" customHeight="1" outlineLevel="1">
      <c r="A222" s="23"/>
      <c r="B222" s="24">
        <v>-2</v>
      </c>
      <c r="C222" s="25" t="s">
        <v>295</v>
      </c>
      <c r="D222" s="112"/>
      <c r="E222" s="31"/>
      <c r="F222" s="31"/>
      <c r="G222" s="115"/>
      <c r="H222" s="115"/>
    </row>
    <row r="223" spans="1:8" ht="14.25" customHeight="1" outlineLevel="1">
      <c r="A223" s="23"/>
      <c r="B223" s="24">
        <v>-1</v>
      </c>
      <c r="C223" s="25" t="s">
        <v>296</v>
      </c>
      <c r="D223" s="112"/>
      <c r="E223" s="31"/>
      <c r="F223" s="31"/>
      <c r="G223" s="115"/>
      <c r="H223" s="115"/>
    </row>
    <row r="224" spans="1:8" ht="14.25" customHeight="1" outlineLevel="1">
      <c r="A224" s="23"/>
      <c r="B224" s="24">
        <v>0</v>
      </c>
      <c r="C224" s="25" t="s">
        <v>297</v>
      </c>
      <c r="D224" s="112"/>
      <c r="E224" s="31"/>
      <c r="F224" s="31"/>
      <c r="G224" s="115"/>
      <c r="H224" s="115"/>
    </row>
    <row r="225" spans="1:8" ht="31.5" customHeight="1">
      <c r="A225" s="44" t="s">
        <v>49</v>
      </c>
      <c r="B225" s="45"/>
      <c r="C225" s="46"/>
      <c r="D225" s="47"/>
      <c r="E225" s="48"/>
      <c r="F225" s="48"/>
      <c r="G225" s="48"/>
      <c r="H225" s="49">
        <f>G226+G232</f>
        <v>0</v>
      </c>
    </row>
    <row r="226" spans="1:8" ht="14.25" customHeight="1" outlineLevel="1">
      <c r="A226" s="23"/>
      <c r="B226" s="50" t="s">
        <v>135</v>
      </c>
      <c r="C226" s="51"/>
      <c r="D226" s="52"/>
      <c r="E226" s="53"/>
      <c r="F226" s="53"/>
      <c r="G226" s="119">
        <v>0</v>
      </c>
      <c r="H226" s="119" t="s">
        <v>91</v>
      </c>
    </row>
    <row r="227" spans="1:8" ht="14.25" customHeight="1" outlineLevel="1">
      <c r="A227" s="23"/>
      <c r="B227" s="24">
        <v>-4</v>
      </c>
      <c r="C227" s="25" t="s">
        <v>298</v>
      </c>
      <c r="D227" s="29" t="s">
        <v>299</v>
      </c>
      <c r="E227" s="31"/>
      <c r="F227" s="31"/>
      <c r="G227" s="115"/>
      <c r="H227" s="115"/>
    </row>
    <row r="228" spans="1:8" ht="14.25" customHeight="1" outlineLevel="1">
      <c r="A228" s="23"/>
      <c r="B228" s="24">
        <v>-3</v>
      </c>
      <c r="C228" s="25" t="s">
        <v>300</v>
      </c>
      <c r="D228" s="29"/>
      <c r="E228" s="31"/>
      <c r="F228" s="31"/>
      <c r="G228" s="115"/>
      <c r="H228" s="115"/>
    </row>
    <row r="229" spans="1:8" ht="14.25" customHeight="1" outlineLevel="1">
      <c r="A229" s="23"/>
      <c r="B229" s="24">
        <v>-2</v>
      </c>
      <c r="C229" s="25" t="s">
        <v>301</v>
      </c>
      <c r="D229" s="29"/>
      <c r="E229" s="31"/>
      <c r="F229" s="31"/>
      <c r="G229" s="115"/>
      <c r="H229" s="115"/>
    </row>
    <row r="230" spans="1:8" ht="14.25" customHeight="1" outlineLevel="1">
      <c r="A230" s="23"/>
      <c r="B230" s="24">
        <v>-1</v>
      </c>
      <c r="C230" s="25" t="s">
        <v>302</v>
      </c>
      <c r="D230" s="29"/>
      <c r="E230" s="31"/>
      <c r="F230" s="31"/>
      <c r="G230" s="115"/>
      <c r="H230" s="115"/>
    </row>
    <row r="231" spans="1:8" ht="14.25" customHeight="1" outlineLevel="1">
      <c r="A231" s="23"/>
      <c r="B231" s="24">
        <v>0</v>
      </c>
      <c r="C231" s="25" t="s">
        <v>303</v>
      </c>
      <c r="D231" s="29"/>
      <c r="E231" s="31"/>
      <c r="F231" s="31"/>
      <c r="G231" s="115"/>
      <c r="H231" s="115"/>
    </row>
    <row r="232" spans="1:8" ht="14.25" customHeight="1" outlineLevel="1">
      <c r="A232" s="23"/>
      <c r="B232" s="50" t="s">
        <v>132</v>
      </c>
      <c r="C232" s="51"/>
      <c r="D232" s="54"/>
      <c r="E232" s="53"/>
      <c r="F232" s="53"/>
      <c r="G232" s="119">
        <v>0</v>
      </c>
      <c r="H232" s="115"/>
    </row>
    <row r="233" spans="1:8" ht="14.25" customHeight="1" outlineLevel="1">
      <c r="A233" s="23"/>
      <c r="B233" s="24">
        <v>-3</v>
      </c>
      <c r="C233" s="25" t="s">
        <v>304</v>
      </c>
      <c r="D233" s="29" t="s">
        <v>305</v>
      </c>
      <c r="E233" s="31"/>
      <c r="F233" s="31"/>
      <c r="G233" s="115"/>
      <c r="H233" s="115"/>
    </row>
    <row r="234" spans="1:8" ht="14.25" customHeight="1" outlineLevel="1">
      <c r="A234" s="23"/>
      <c r="B234" s="24">
        <v>-2</v>
      </c>
      <c r="C234" s="25" t="s">
        <v>306</v>
      </c>
      <c r="D234" s="29"/>
      <c r="E234" s="31"/>
      <c r="F234" s="31"/>
      <c r="G234" s="115"/>
      <c r="H234" s="115"/>
    </row>
    <row r="235" spans="1:8" ht="14.25" customHeight="1" outlineLevel="1">
      <c r="A235" s="23"/>
      <c r="B235" s="24">
        <v>-1</v>
      </c>
      <c r="C235" s="25" t="s">
        <v>307</v>
      </c>
      <c r="D235" s="29"/>
      <c r="E235" s="31"/>
      <c r="F235" s="31"/>
      <c r="G235" s="115"/>
      <c r="H235" s="115"/>
    </row>
    <row r="236" spans="1:8" ht="14.25" customHeight="1" outlineLevel="1">
      <c r="A236" s="23"/>
      <c r="B236" s="24">
        <v>0</v>
      </c>
      <c r="C236" s="25" t="s">
        <v>308</v>
      </c>
      <c r="D236" s="29"/>
      <c r="E236" s="31"/>
      <c r="F236" s="31"/>
      <c r="G236" s="115"/>
      <c r="H236" s="115"/>
    </row>
    <row r="237" spans="1:8" ht="31.5" customHeight="1">
      <c r="A237" s="44" t="s">
        <v>50</v>
      </c>
      <c r="B237" s="45"/>
      <c r="C237" s="46"/>
      <c r="D237" s="47"/>
      <c r="E237" s="48"/>
      <c r="F237" s="48"/>
      <c r="G237" s="48"/>
      <c r="H237" s="49">
        <f>MIN(G238,G239)</f>
        <v>0</v>
      </c>
    </row>
    <row r="238" spans="1:8" ht="14.25" customHeight="1" outlineLevel="1">
      <c r="A238" s="23"/>
      <c r="B238" s="136"/>
      <c r="C238" s="112"/>
      <c r="D238" s="111" t="s">
        <v>309</v>
      </c>
      <c r="E238" s="22"/>
      <c r="F238" s="31" t="s">
        <v>310</v>
      </c>
      <c r="G238" s="78"/>
      <c r="H238" s="119" t="s">
        <v>91</v>
      </c>
    </row>
    <row r="239" spans="1:8" ht="111" customHeight="1" outlineLevel="1">
      <c r="A239" s="23"/>
      <c r="B239" s="112"/>
      <c r="C239" s="112"/>
      <c r="D239" s="112"/>
      <c r="E239" s="22"/>
      <c r="F239" s="31" t="s">
        <v>311</v>
      </c>
      <c r="G239" s="78"/>
      <c r="H239" s="115"/>
    </row>
    <row r="240" spans="1:8" ht="31.5" customHeight="1">
      <c r="A240" s="44" t="s">
        <v>51</v>
      </c>
      <c r="B240" s="45"/>
      <c r="C240" s="46"/>
      <c r="D240" s="47"/>
      <c r="E240" s="48"/>
      <c r="F240" s="48"/>
      <c r="G240" s="48"/>
      <c r="H240" s="49">
        <f>G241</f>
        <v>0</v>
      </c>
    </row>
    <row r="241" spans="1:8" ht="14.25" customHeight="1" outlineLevel="1">
      <c r="A241" s="23"/>
      <c r="B241" s="55" t="s">
        <v>312</v>
      </c>
      <c r="C241" s="51"/>
      <c r="D241" s="113" t="s">
        <v>313</v>
      </c>
      <c r="E241" s="31"/>
      <c r="F241" s="31"/>
      <c r="G241" s="119">
        <v>0</v>
      </c>
      <c r="H241" s="119" t="s">
        <v>91</v>
      </c>
    </row>
    <row r="242" spans="1:8" ht="14.25" customHeight="1" outlineLevel="1">
      <c r="A242" s="23"/>
      <c r="B242" s="56">
        <v>-6</v>
      </c>
      <c r="C242" s="25" t="s">
        <v>314</v>
      </c>
      <c r="D242" s="112"/>
      <c r="E242" s="31"/>
      <c r="F242" s="31"/>
      <c r="G242" s="115"/>
      <c r="H242" s="115"/>
    </row>
    <row r="243" spans="1:8" ht="14.25" customHeight="1" outlineLevel="1">
      <c r="A243" s="23"/>
      <c r="B243" s="56">
        <v>-4</v>
      </c>
      <c r="C243" s="25" t="s">
        <v>315</v>
      </c>
      <c r="D243" s="112"/>
      <c r="E243" s="31"/>
      <c r="F243" s="31"/>
      <c r="G243" s="115"/>
      <c r="H243" s="115"/>
    </row>
    <row r="244" spans="1:8" ht="14.25" customHeight="1" outlineLevel="1">
      <c r="A244" s="23"/>
      <c r="B244" s="56">
        <v>-2</v>
      </c>
      <c r="C244" s="25" t="s">
        <v>316</v>
      </c>
      <c r="D244" s="112"/>
      <c r="E244" s="31"/>
      <c r="F244" s="31"/>
      <c r="G244" s="115"/>
      <c r="H244" s="115"/>
    </row>
    <row r="245" spans="1:8" ht="14.25" customHeight="1" outlineLevel="1">
      <c r="A245" s="23"/>
      <c r="B245" s="56">
        <v>-1</v>
      </c>
      <c r="C245" s="25" t="s">
        <v>317</v>
      </c>
      <c r="D245" s="112"/>
      <c r="E245" s="31"/>
      <c r="F245" s="31"/>
      <c r="G245" s="115"/>
      <c r="H245" s="115"/>
    </row>
    <row r="246" spans="1:8" ht="14.25" customHeight="1" outlineLevel="1">
      <c r="A246" s="23"/>
      <c r="B246" s="55" t="s">
        <v>318</v>
      </c>
      <c r="C246" s="51"/>
      <c r="D246" s="112"/>
      <c r="E246" s="31"/>
      <c r="F246" s="31"/>
      <c r="G246" s="115"/>
      <c r="H246" s="115"/>
    </row>
    <row r="247" spans="1:8" ht="14.25" customHeight="1" outlineLevel="1">
      <c r="A247" s="23"/>
      <c r="B247" s="56">
        <v>-6</v>
      </c>
      <c r="C247" s="25" t="s">
        <v>316</v>
      </c>
      <c r="D247" s="112"/>
      <c r="E247" s="31"/>
      <c r="F247" s="31"/>
      <c r="G247" s="115"/>
      <c r="H247" s="115"/>
    </row>
    <row r="248" spans="1:8" ht="14.25" customHeight="1" outlineLevel="1">
      <c r="A248" s="23"/>
      <c r="B248" s="56">
        <v>-4</v>
      </c>
      <c r="C248" s="25" t="s">
        <v>317</v>
      </c>
      <c r="D248" s="112"/>
      <c r="E248" s="31"/>
      <c r="F248" s="31"/>
      <c r="G248" s="115"/>
      <c r="H248" s="115"/>
    </row>
    <row r="249" spans="1:8" ht="14.25" customHeight="1" outlineLevel="1">
      <c r="A249" s="23"/>
      <c r="B249" s="56">
        <v>-2</v>
      </c>
      <c r="C249" s="25" t="s">
        <v>319</v>
      </c>
      <c r="D249" s="112"/>
      <c r="E249" s="31"/>
      <c r="F249" s="31"/>
      <c r="G249" s="115"/>
      <c r="H249" s="115"/>
    </row>
    <row r="250" spans="1:8" ht="14.25" customHeight="1" outlineLevel="1">
      <c r="A250" s="23"/>
      <c r="B250" s="56">
        <v>-1</v>
      </c>
      <c r="C250" s="25" t="s">
        <v>320</v>
      </c>
      <c r="D250" s="112"/>
      <c r="E250" s="31"/>
      <c r="F250" s="31"/>
      <c r="G250" s="115"/>
      <c r="H250" s="115"/>
    </row>
    <row r="251" spans="1:8" ht="14.25" customHeight="1" outlineLevel="1">
      <c r="A251" s="23"/>
      <c r="B251" s="55" t="s">
        <v>321</v>
      </c>
      <c r="C251" s="51"/>
      <c r="D251" s="112"/>
      <c r="E251" s="31"/>
      <c r="F251" s="31"/>
      <c r="G251" s="115"/>
      <c r="H251" s="115"/>
    </row>
    <row r="252" spans="1:8" ht="14.25" customHeight="1" outlineLevel="1">
      <c r="A252" s="23"/>
      <c r="B252" s="56">
        <v>-6</v>
      </c>
      <c r="C252" s="25" t="s">
        <v>319</v>
      </c>
      <c r="D252" s="112"/>
      <c r="E252" s="31"/>
      <c r="F252" s="31"/>
      <c r="G252" s="115"/>
      <c r="H252" s="115"/>
    </row>
    <row r="253" spans="1:8" ht="14.25" customHeight="1" outlineLevel="1">
      <c r="A253" s="23"/>
      <c r="B253" s="56">
        <v>-4</v>
      </c>
      <c r="C253" s="25" t="s">
        <v>320</v>
      </c>
      <c r="D253" s="112"/>
      <c r="E253" s="31"/>
      <c r="F253" s="31"/>
      <c r="G253" s="115"/>
      <c r="H253" s="115"/>
    </row>
    <row r="254" spans="1:8" ht="14.25" customHeight="1" outlineLevel="1">
      <c r="A254" s="23"/>
      <c r="B254" s="56">
        <v>-2</v>
      </c>
      <c r="C254" s="25" t="s">
        <v>322</v>
      </c>
      <c r="D254" s="112"/>
      <c r="E254" s="31"/>
      <c r="F254" s="31"/>
      <c r="G254" s="115"/>
      <c r="H254" s="115"/>
    </row>
    <row r="255" spans="1:8" ht="14.25" customHeight="1" outlineLevel="1">
      <c r="A255" s="23"/>
      <c r="B255" s="56">
        <v>-1</v>
      </c>
      <c r="C255" s="25" t="s">
        <v>323</v>
      </c>
      <c r="D255" s="112"/>
      <c r="E255" s="31"/>
      <c r="F255" s="31"/>
      <c r="G255" s="115"/>
      <c r="H255" s="115"/>
    </row>
    <row r="256" spans="1:8" ht="31.5" customHeight="1">
      <c r="A256" s="44" t="s">
        <v>52</v>
      </c>
      <c r="B256" s="45"/>
      <c r="C256" s="46"/>
      <c r="D256" s="47"/>
      <c r="E256" s="48"/>
      <c r="F256" s="48"/>
      <c r="G256" s="48"/>
      <c r="H256" s="49">
        <f>G257</f>
        <v>0</v>
      </c>
    </row>
    <row r="257" spans="1:8" ht="14.25" customHeight="1" outlineLevel="1">
      <c r="A257" s="57"/>
      <c r="B257" s="24">
        <v>-4</v>
      </c>
      <c r="C257" s="25" t="s">
        <v>324</v>
      </c>
      <c r="D257" s="113" t="s">
        <v>144</v>
      </c>
      <c r="E257" s="31"/>
      <c r="F257" s="31"/>
      <c r="G257" s="119">
        <v>0</v>
      </c>
      <c r="H257" s="119" t="s">
        <v>91</v>
      </c>
    </row>
    <row r="258" spans="1:8" ht="14.25" customHeight="1" outlineLevel="1">
      <c r="A258" s="57"/>
      <c r="B258" s="24">
        <v>-2</v>
      </c>
      <c r="C258" s="25" t="s">
        <v>325</v>
      </c>
      <c r="D258" s="112"/>
      <c r="E258" s="31"/>
      <c r="F258" s="31"/>
      <c r="G258" s="115"/>
      <c r="H258" s="115"/>
    </row>
    <row r="259" spans="1:8" ht="14.25" customHeight="1" outlineLevel="1">
      <c r="A259" s="23"/>
      <c r="B259" s="24">
        <v>0</v>
      </c>
      <c r="C259" s="25" t="s">
        <v>326</v>
      </c>
      <c r="D259" s="112"/>
      <c r="E259" s="31"/>
      <c r="F259" s="31"/>
      <c r="G259" s="115"/>
      <c r="H259" s="115"/>
    </row>
    <row r="260" spans="1:8" ht="31.5" customHeight="1">
      <c r="A260" s="44" t="s">
        <v>53</v>
      </c>
      <c r="B260" s="45"/>
      <c r="C260" s="46"/>
      <c r="D260" s="47"/>
      <c r="E260" s="48"/>
      <c r="F260" s="48"/>
      <c r="G260" s="48"/>
      <c r="H260" s="49">
        <f>G261</f>
        <v>0</v>
      </c>
    </row>
    <row r="261" spans="1:8" ht="14.25" customHeight="1" outlineLevel="1">
      <c r="A261" s="23"/>
      <c r="B261" s="24">
        <v>-3</v>
      </c>
      <c r="C261" s="25" t="s">
        <v>327</v>
      </c>
      <c r="D261" s="113" t="s">
        <v>144</v>
      </c>
      <c r="E261" s="31"/>
      <c r="F261" s="31"/>
      <c r="G261" s="119">
        <v>0</v>
      </c>
      <c r="H261" s="119"/>
    </row>
    <row r="262" spans="1:8" ht="14.25" customHeight="1" outlineLevel="1">
      <c r="A262" s="23"/>
      <c r="B262" s="24">
        <v>0</v>
      </c>
      <c r="C262" s="25" t="s">
        <v>328</v>
      </c>
      <c r="D262" s="112"/>
      <c r="E262" s="31"/>
      <c r="F262" s="31"/>
      <c r="G262" s="115"/>
      <c r="H262" s="115"/>
    </row>
    <row r="263" spans="1:8" ht="31.5" customHeight="1">
      <c r="A263" s="44" t="s">
        <v>54</v>
      </c>
      <c r="B263" s="45"/>
      <c r="C263" s="46"/>
      <c r="D263" s="47"/>
      <c r="E263" s="48"/>
      <c r="F263" s="48"/>
      <c r="G263" s="48"/>
      <c r="H263" s="49">
        <f>G264</f>
        <v>0</v>
      </c>
    </row>
    <row r="264" spans="1:8" ht="14.25" customHeight="1" outlineLevel="1">
      <c r="A264" s="23"/>
      <c r="B264" s="24">
        <v>-3</v>
      </c>
      <c r="C264" s="25" t="s">
        <v>329</v>
      </c>
      <c r="D264" s="113" t="s">
        <v>144</v>
      </c>
      <c r="E264" s="31"/>
      <c r="F264" s="31"/>
      <c r="G264" s="119">
        <v>0</v>
      </c>
      <c r="H264" s="119"/>
    </row>
    <row r="265" spans="1:8" ht="14.25" customHeight="1" outlineLevel="1">
      <c r="A265" s="23"/>
      <c r="B265" s="24">
        <v>0</v>
      </c>
      <c r="C265" s="25" t="s">
        <v>330</v>
      </c>
      <c r="D265" s="112"/>
      <c r="E265" s="31"/>
      <c r="F265" s="31"/>
      <c r="G265" s="115"/>
      <c r="H265" s="115"/>
    </row>
    <row r="266" spans="1:8" ht="31.5" customHeight="1">
      <c r="A266" s="44" t="s">
        <v>55</v>
      </c>
      <c r="B266" s="45"/>
      <c r="C266" s="46"/>
      <c r="D266" s="47"/>
      <c r="E266" s="48"/>
      <c r="F266" s="48"/>
      <c r="G266" s="48"/>
      <c r="H266" s="49">
        <f>G267</f>
        <v>0</v>
      </c>
    </row>
    <row r="267" spans="1:8" ht="14.25" customHeight="1" outlineLevel="1">
      <c r="A267" s="23"/>
      <c r="B267" s="24">
        <v>-3</v>
      </c>
      <c r="C267" s="25" t="s">
        <v>331</v>
      </c>
      <c r="D267" s="113" t="s">
        <v>144</v>
      </c>
      <c r="E267" s="31"/>
      <c r="F267" s="31"/>
      <c r="G267" s="119">
        <v>0</v>
      </c>
      <c r="H267" s="119"/>
    </row>
    <row r="268" spans="1:8" ht="14.25" customHeight="1" outlineLevel="1">
      <c r="A268" s="23"/>
      <c r="B268" s="24">
        <v>-2</v>
      </c>
      <c r="C268" s="25" t="s">
        <v>332</v>
      </c>
      <c r="D268" s="112"/>
      <c r="E268" s="31"/>
      <c r="F268" s="31"/>
      <c r="G268" s="115"/>
      <c r="H268" s="115"/>
    </row>
    <row r="269" spans="1:8" ht="14.25" customHeight="1" outlineLevel="1">
      <c r="A269" s="23"/>
      <c r="B269" s="24">
        <v>-1</v>
      </c>
      <c r="C269" s="25" t="s">
        <v>333</v>
      </c>
      <c r="D269" s="112"/>
      <c r="E269" s="31"/>
      <c r="F269" s="31"/>
      <c r="G269" s="115"/>
      <c r="H269" s="115"/>
    </row>
    <row r="270" spans="1:8" ht="14.25" customHeight="1" outlineLevel="1">
      <c r="A270" s="23"/>
      <c r="B270" s="24">
        <v>0</v>
      </c>
      <c r="C270" s="25" t="s">
        <v>334</v>
      </c>
      <c r="D270" s="112"/>
      <c r="E270" s="31"/>
      <c r="F270" s="31"/>
      <c r="G270" s="115"/>
      <c r="H270" s="115"/>
    </row>
    <row r="271" spans="1:8" ht="31.5" customHeight="1">
      <c r="A271" s="44" t="s">
        <v>335</v>
      </c>
      <c r="B271" s="45"/>
      <c r="C271" s="46"/>
      <c r="D271" s="47"/>
      <c r="E271" s="48"/>
      <c r="F271" s="48"/>
      <c r="G271" s="48"/>
      <c r="H271" s="49">
        <f>G272</f>
        <v>0</v>
      </c>
    </row>
    <row r="272" spans="1:8" ht="14.25" customHeight="1" outlineLevel="1">
      <c r="A272" s="23"/>
      <c r="B272" s="24">
        <v>-2</v>
      </c>
      <c r="C272" s="25" t="s">
        <v>336</v>
      </c>
      <c r="D272" s="113" t="s">
        <v>144</v>
      </c>
      <c r="E272" s="31"/>
      <c r="F272" s="31"/>
      <c r="G272" s="119">
        <v>0</v>
      </c>
      <c r="H272" s="119"/>
    </row>
    <row r="273" spans="1:8" ht="14.25" customHeight="1" outlineLevel="1">
      <c r="A273" s="23"/>
      <c r="B273" s="24">
        <v>-1</v>
      </c>
      <c r="C273" s="25" t="s">
        <v>337</v>
      </c>
      <c r="D273" s="112"/>
      <c r="E273" s="31"/>
      <c r="F273" s="31"/>
      <c r="G273" s="115"/>
      <c r="H273" s="115"/>
    </row>
    <row r="274" spans="1:8" ht="14.25" customHeight="1" outlineLevel="1">
      <c r="A274" s="23"/>
      <c r="B274" s="24">
        <v>0</v>
      </c>
      <c r="C274" s="25" t="s">
        <v>338</v>
      </c>
      <c r="D274" s="112"/>
      <c r="E274" s="31"/>
      <c r="F274" s="31"/>
      <c r="G274" s="115"/>
      <c r="H274" s="115"/>
    </row>
    <row r="275" spans="1:8" ht="31.5" customHeight="1">
      <c r="A275" s="44" t="s">
        <v>56</v>
      </c>
      <c r="B275" s="45"/>
      <c r="C275" s="46"/>
      <c r="D275" s="47"/>
      <c r="E275" s="48"/>
      <c r="F275" s="48"/>
      <c r="G275" s="48"/>
      <c r="H275" s="49">
        <f>G276</f>
        <v>0</v>
      </c>
    </row>
    <row r="276" spans="1:8" ht="14.25" customHeight="1" outlineLevel="1">
      <c r="A276" s="23"/>
      <c r="B276" s="24">
        <v>-1</v>
      </c>
      <c r="C276" s="25" t="s">
        <v>339</v>
      </c>
      <c r="D276" s="29" t="s">
        <v>340</v>
      </c>
      <c r="E276" s="31"/>
      <c r="F276" s="31"/>
      <c r="G276" s="78">
        <v>0</v>
      </c>
      <c r="H276" s="78"/>
    </row>
    <row r="277" spans="1:8" ht="31.5" customHeight="1">
      <c r="A277" s="102" t="s">
        <v>341</v>
      </c>
      <c r="B277" s="103"/>
      <c r="C277" s="104"/>
      <c r="D277" s="103"/>
      <c r="E277" s="105"/>
      <c r="F277" s="105"/>
      <c r="G277" s="105"/>
      <c r="H277" s="106">
        <f>H275+H271+H266+H263+H260+H256+H240+H237+H225+H216+H204+H198+H191</f>
        <v>0</v>
      </c>
    </row>
    <row r="278" spans="1:8" ht="14.25" customHeight="1">
      <c r="A278" s="8"/>
      <c r="B278" s="9"/>
      <c r="C278" s="10"/>
      <c r="D278" s="11"/>
      <c r="E278" s="12"/>
      <c r="F278" s="12"/>
      <c r="G278" s="12"/>
      <c r="H278" s="12"/>
    </row>
    <row r="279" spans="1:8" ht="33.5">
      <c r="A279" s="122" t="s">
        <v>342</v>
      </c>
      <c r="B279" s="123"/>
      <c r="C279" s="123"/>
      <c r="D279" s="123"/>
      <c r="E279" s="123"/>
      <c r="F279" s="13"/>
      <c r="G279" s="13"/>
      <c r="H279" s="13"/>
    </row>
    <row r="280" spans="1:8" ht="15.5">
      <c r="A280" s="92"/>
      <c r="B280" s="92"/>
      <c r="C280" s="92"/>
      <c r="D280" s="90" t="s">
        <v>8</v>
      </c>
      <c r="E280" s="91" t="s">
        <v>7</v>
      </c>
      <c r="F280" s="14"/>
      <c r="G280" s="14"/>
      <c r="H280" s="14"/>
    </row>
    <row r="281" spans="1:8" ht="15.5">
      <c r="A281" s="124" t="s">
        <v>343</v>
      </c>
      <c r="B281" s="125"/>
      <c r="C281" s="125"/>
      <c r="D281" s="15" t="str">
        <f>IF(H4 &lt; 20, "No", IF(H4 &gt;= 20, "Yes"))</f>
        <v>No</v>
      </c>
      <c r="E281" s="16">
        <f>H4</f>
        <v>0</v>
      </c>
      <c r="F281" s="107" t="s">
        <v>346</v>
      </c>
      <c r="G281" s="14"/>
      <c r="H281" s="14"/>
    </row>
    <row r="282" spans="1:8" ht="15.5">
      <c r="A282" s="126" t="s">
        <v>344</v>
      </c>
      <c r="B282" s="125"/>
      <c r="C282" s="125"/>
      <c r="D282" s="15" t="e">
        <f t="shared" ref="D282:D284" ca="1" si="15">_xludf.IFS(E282&lt;=69.9, "Bronze", E282&gt;=70&lt;=84.9, "Silver", E282&gt;=85, "Gold")</f>
        <v>#NAME?</v>
      </c>
      <c r="E282" s="17">
        <f>H189</f>
        <v>0</v>
      </c>
      <c r="F282" s="4"/>
      <c r="G282" s="4"/>
      <c r="H282" s="4"/>
    </row>
    <row r="283" spans="1:8" ht="14.25" customHeight="1">
      <c r="A283" s="126" t="s">
        <v>265</v>
      </c>
      <c r="B283" s="125"/>
      <c r="C283" s="125"/>
      <c r="D283" s="15" t="e">
        <f t="shared" ca="1" si="15"/>
        <v>#NAME?</v>
      </c>
      <c r="E283" s="17">
        <f>H277</f>
        <v>0</v>
      </c>
      <c r="F283" s="4"/>
      <c r="G283" s="4"/>
      <c r="H283" s="4"/>
    </row>
    <row r="284" spans="1:8" ht="14.25" customHeight="1">
      <c r="A284" s="126" t="s">
        <v>345</v>
      </c>
      <c r="B284" s="125"/>
      <c r="C284" s="125"/>
      <c r="D284" s="15" t="e">
        <f t="shared" ca="1" si="15"/>
        <v>#NAME?</v>
      </c>
      <c r="E284" s="17">
        <f>E282+E283</f>
        <v>0</v>
      </c>
      <c r="F284" s="4"/>
      <c r="G284" s="4"/>
      <c r="H284" s="4"/>
    </row>
    <row r="285" spans="1:8" ht="14.25" customHeight="1">
      <c r="A285" s="8"/>
      <c r="B285" s="9"/>
      <c r="C285" s="10"/>
      <c r="D285" s="11"/>
      <c r="E285" s="12"/>
      <c r="F285" s="12"/>
      <c r="G285" s="12"/>
      <c r="H285" s="12"/>
    </row>
    <row r="286" spans="1:8" ht="14.25" customHeight="1">
      <c r="A286" s="8"/>
      <c r="B286" s="9"/>
      <c r="C286" s="10"/>
      <c r="D286" s="11"/>
      <c r="E286" s="12"/>
      <c r="F286" s="12"/>
      <c r="G286" s="12"/>
      <c r="H286" s="12"/>
    </row>
    <row r="287" spans="1:8" ht="14.25" customHeight="1">
      <c r="A287" s="8"/>
      <c r="B287" s="9"/>
      <c r="C287" s="10"/>
      <c r="D287" s="11"/>
      <c r="E287" s="12"/>
      <c r="F287" s="12"/>
      <c r="G287" s="12"/>
      <c r="H287" s="12"/>
    </row>
    <row r="288" spans="1:8" ht="14.25" customHeight="1">
      <c r="A288" s="8"/>
      <c r="B288" s="9"/>
      <c r="C288" s="10"/>
      <c r="D288" s="11"/>
      <c r="E288" s="12"/>
      <c r="F288" s="12"/>
      <c r="G288" s="12"/>
      <c r="H288" s="12"/>
    </row>
    <row r="289" spans="1:8" ht="14.25" customHeight="1">
      <c r="A289" s="8"/>
      <c r="B289" s="9"/>
      <c r="C289" s="10"/>
      <c r="D289" s="11"/>
      <c r="E289" s="12"/>
      <c r="F289" s="12"/>
      <c r="G289" s="12"/>
      <c r="H289" s="12"/>
    </row>
    <row r="290" spans="1:8" ht="14.25" customHeight="1">
      <c r="A290" s="8"/>
      <c r="B290" s="9"/>
      <c r="C290" s="10"/>
      <c r="D290" s="11"/>
      <c r="E290" s="12"/>
      <c r="F290" s="12"/>
      <c r="G290" s="12"/>
      <c r="H290" s="12"/>
    </row>
  </sheetData>
  <mergeCells count="136">
    <mergeCell ref="A279:E279"/>
    <mergeCell ref="A281:C281"/>
    <mergeCell ref="A282:C282"/>
    <mergeCell ref="A283:C283"/>
    <mergeCell ref="A284:C284"/>
    <mergeCell ref="E4:G4"/>
    <mergeCell ref="E52:G52"/>
    <mergeCell ref="E88:G88"/>
    <mergeCell ref="E143:G143"/>
    <mergeCell ref="E158:G158"/>
    <mergeCell ref="E189:G189"/>
    <mergeCell ref="E190:G190"/>
    <mergeCell ref="B238:C239"/>
    <mergeCell ref="D238:D239"/>
    <mergeCell ref="G264:G265"/>
    <mergeCell ref="G111:G113"/>
    <mergeCell ref="G80:G82"/>
    <mergeCell ref="D12:D21"/>
    <mergeCell ref="B31:C31"/>
    <mergeCell ref="F32:F39"/>
    <mergeCell ref="G32:G39"/>
    <mergeCell ref="D267:D270"/>
    <mergeCell ref="D272:D274"/>
    <mergeCell ref="D261:D262"/>
    <mergeCell ref="B155:C155"/>
    <mergeCell ref="G155:G157"/>
    <mergeCell ref="H155:H157"/>
    <mergeCell ref="G160:G163"/>
    <mergeCell ref="H160:H163"/>
    <mergeCell ref="G165:G167"/>
    <mergeCell ref="H165:H167"/>
    <mergeCell ref="H169:H173"/>
    <mergeCell ref="G175:G176"/>
    <mergeCell ref="H175:H176"/>
    <mergeCell ref="H264:H265"/>
    <mergeCell ref="G267:G270"/>
    <mergeCell ref="H267:H270"/>
    <mergeCell ref="G272:G274"/>
    <mergeCell ref="H272:H274"/>
    <mergeCell ref="G115:G117"/>
    <mergeCell ref="H115:H117"/>
    <mergeCell ref="H121:H124"/>
    <mergeCell ref="H126:H127"/>
    <mergeCell ref="H129:H133"/>
    <mergeCell ref="G135:G139"/>
    <mergeCell ref="H135:H139"/>
    <mergeCell ref="G141:G142"/>
    <mergeCell ref="H141:H142"/>
    <mergeCell ref="G145:G147"/>
    <mergeCell ref="H145:H147"/>
    <mergeCell ref="G149:G153"/>
    <mergeCell ref="H149:H153"/>
    <mergeCell ref="G178:G180"/>
    <mergeCell ref="H178:H180"/>
    <mergeCell ref="G182:G183"/>
    <mergeCell ref="H182:H183"/>
    <mergeCell ref="G185:G188"/>
    <mergeCell ref="H238:H239"/>
    <mergeCell ref="H111:H113"/>
    <mergeCell ref="G217:G224"/>
    <mergeCell ref="G226:G231"/>
    <mergeCell ref="G241:G255"/>
    <mergeCell ref="H241:H255"/>
    <mergeCell ref="G257:G259"/>
    <mergeCell ref="H257:H259"/>
    <mergeCell ref="H261:H262"/>
    <mergeCell ref="G261:G262"/>
    <mergeCell ref="H226:H236"/>
    <mergeCell ref="G232:G236"/>
    <mergeCell ref="H185:H188"/>
    <mergeCell ref="H192:H197"/>
    <mergeCell ref="G199:G203"/>
    <mergeCell ref="H199:H203"/>
    <mergeCell ref="G205:G215"/>
    <mergeCell ref="H205:H215"/>
    <mergeCell ref="H217:H224"/>
    <mergeCell ref="H80:H82"/>
    <mergeCell ref="G84:G87"/>
    <mergeCell ref="D84:D87"/>
    <mergeCell ref="D93:D95"/>
    <mergeCell ref="H84:H87"/>
    <mergeCell ref="H90:H95"/>
    <mergeCell ref="H97:H100"/>
    <mergeCell ref="G102:G109"/>
    <mergeCell ref="H102:H109"/>
    <mergeCell ref="D97:D100"/>
    <mergeCell ref="D102:D109"/>
    <mergeCell ref="H46:H51"/>
    <mergeCell ref="G54:G63"/>
    <mergeCell ref="H54:H63"/>
    <mergeCell ref="G65:G68"/>
    <mergeCell ref="H65:H68"/>
    <mergeCell ref="G70:G73"/>
    <mergeCell ref="H70:H73"/>
    <mergeCell ref="G75:G78"/>
    <mergeCell ref="H75:H78"/>
    <mergeCell ref="E3:G3"/>
    <mergeCell ref="D6:D10"/>
    <mergeCell ref="H6:H10"/>
    <mergeCell ref="H12:H21"/>
    <mergeCell ref="H23:H27"/>
    <mergeCell ref="H29:H43"/>
    <mergeCell ref="F41:F43"/>
    <mergeCell ref="G41:G43"/>
    <mergeCell ref="D264:D265"/>
    <mergeCell ref="D175:D176"/>
    <mergeCell ref="D178:D180"/>
    <mergeCell ref="D182:D183"/>
    <mergeCell ref="D185:D188"/>
    <mergeCell ref="D192:D197"/>
    <mergeCell ref="D199:D203"/>
    <mergeCell ref="D205:D215"/>
    <mergeCell ref="D149:D153"/>
    <mergeCell ref="D155:D157"/>
    <mergeCell ref="D160:D163"/>
    <mergeCell ref="D165:D167"/>
    <mergeCell ref="D169:D173"/>
    <mergeCell ref="D217:D224"/>
    <mergeCell ref="D241:D255"/>
    <mergeCell ref="D257:D259"/>
    <mergeCell ref="D111:D113"/>
    <mergeCell ref="D115:D117"/>
    <mergeCell ref="D121:D124"/>
    <mergeCell ref="D129:D133"/>
    <mergeCell ref="D135:D139"/>
    <mergeCell ref="D141:D142"/>
    <mergeCell ref="D145:D147"/>
    <mergeCell ref="D32:D39"/>
    <mergeCell ref="E32:E39"/>
    <mergeCell ref="D41:D43"/>
    <mergeCell ref="E41:E43"/>
    <mergeCell ref="D54:D63"/>
    <mergeCell ref="D65:D68"/>
    <mergeCell ref="D70:D73"/>
    <mergeCell ref="D75:D78"/>
    <mergeCell ref="D80:D82"/>
  </mergeCells>
  <pageMargins left="0.7" right="0.7" top="0.75" bottom="0.75" header="0" footer="0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Corridor Information</vt:lpstr>
      <vt:lpstr>2024 BRT Standard Scorecard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Gauthier</dc:creator>
  <cp:lastModifiedBy>Alphonse Tam</cp:lastModifiedBy>
  <dcterms:created xsi:type="dcterms:W3CDTF">2024-03-06T21:12:51Z</dcterms:created>
  <dcterms:modified xsi:type="dcterms:W3CDTF">2024-03-25T22:39:45Z</dcterms:modified>
</cp:coreProperties>
</file>